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03.05.2024" sheetId="1" r:id="rId1"/>
  </sheets>
  <definedNames/>
  <calcPr calcId="999999"/>
</workbook>
</file>

<file path=xl/sharedStrings.xml><?xml version="1.0" encoding="utf-8"?>
<sst xmlns="http://schemas.openxmlformats.org/spreadsheetml/2006/main" count="7280" uniqueCount="6957">
  <si>
    <t>Компания ALSI</t>
  </si>
  <si>
    <t>Алматы, Коктем-2, 19а</t>
  </si>
  <si>
    <t>Тел.: +7 (727) 221 10 02 // +7 702 214 32 02</t>
  </si>
  <si>
    <t>Режим работы: Пн - Пт с 09.00 до 18.00</t>
  </si>
  <si>
    <t>Суббота, Воскресенье - выходные дни.</t>
  </si>
  <si>
    <t>Прайс лист сформирован 03.05.2024.  автоматически и действителен один день</t>
  </si>
  <si>
    <t>Код</t>
  </si>
  <si>
    <t>Артикул</t>
  </si>
  <si>
    <t>Наименование</t>
  </si>
  <si>
    <t>Цена KZT</t>
  </si>
  <si>
    <t>Ссылка на товар</t>
  </si>
  <si>
    <t>Компьютерная техника</t>
  </si>
  <si>
    <t>Персональные компьютеры</t>
  </si>
  <si>
    <t>90PF03B1-M00VA0</t>
  </si>
  <si>
    <t>Компьютер Asus D700SD-3121000340 (90PF03B1-M00VA0)</t>
  </si>
  <si>
    <t>243087.00</t>
  </si>
  <si>
    <t>210-BCSW</t>
  </si>
  <si>
    <t>Компьютер Dell OptiPlex 3000 (210-BCSW)</t>
  </si>
  <si>
    <t>383707.00</t>
  </si>
  <si>
    <t>210-ASBM-123</t>
  </si>
  <si>
    <t>Компьютер Dell OptiPlex 3070 (210-ASBM-123)</t>
  </si>
  <si>
    <t>200000.00</t>
  </si>
  <si>
    <t>A28354</t>
  </si>
  <si>
    <t>K200878</t>
  </si>
  <si>
    <t>Компьютер Dell OptiPlex 3070 SFF 210-ASBN_56 (K200878)</t>
  </si>
  <si>
    <t>349437.00</t>
  </si>
  <si>
    <t>210-AVPI_123</t>
  </si>
  <si>
    <t>Компьютер Dell OptiPlex 3080 (210-AVPI_123)</t>
  </si>
  <si>
    <t>305723.00</t>
  </si>
  <si>
    <t>A28330</t>
  </si>
  <si>
    <t>K218600</t>
  </si>
  <si>
    <t>Компьютер Dell OptiPlex 3080 Tower 210-AVPI_0123 (K218600)</t>
  </si>
  <si>
    <t>308490.00</t>
  </si>
  <si>
    <t>A28353</t>
  </si>
  <si>
    <t>K215225</t>
  </si>
  <si>
    <t>Компьютер Dell OptiPlex 3080 Tower XCTO Tower 210-AVPI_12345678 (K215225)</t>
  </si>
  <si>
    <t>255000.00</t>
  </si>
  <si>
    <t>A26280</t>
  </si>
  <si>
    <t>210-BCOF</t>
  </si>
  <si>
    <t>Компьютер Dell OptiPlex 3090 SFF (210-BCOF)</t>
  </si>
  <si>
    <t>358800.00</t>
  </si>
  <si>
    <t>210-BCRM_1</t>
  </si>
  <si>
    <t>Компьютер Dell OptiPlex 5000 (210-BCRM_1)</t>
  </si>
  <si>
    <t>445230.00</t>
  </si>
  <si>
    <t>A28285</t>
  </si>
  <si>
    <t>K225125</t>
  </si>
  <si>
    <t>Компьютер Dell OptiPlex 7000 Tower 210-BDEI (K225125)</t>
  </si>
  <si>
    <t>585312.00</t>
  </si>
  <si>
    <t>A28355</t>
  </si>
  <si>
    <t>K202801</t>
  </si>
  <si>
    <t>Компьютер Dell OptiPlex 7070 MT 210-ASEK_04 (K202801)</t>
  </si>
  <si>
    <t>300000.00</t>
  </si>
  <si>
    <t>210-BFYY-2</t>
  </si>
  <si>
    <t>Компьютер Dell Vostro 3020 (210-BFYY-2)</t>
  </si>
  <si>
    <t>511620.00</t>
  </si>
  <si>
    <t>A26773</t>
  </si>
  <si>
    <t>123N2EA</t>
  </si>
  <si>
    <t>Компьютер HP 290 G4 MT (123N2EA)</t>
  </si>
  <si>
    <t>226196.00</t>
  </si>
  <si>
    <t>A27613</t>
  </si>
  <si>
    <t>5W7L1ES</t>
  </si>
  <si>
    <t>Компьютер HP 290 G4 MT, +P24v (5W7L1ES)</t>
  </si>
  <si>
    <t>361505.00</t>
  </si>
  <si>
    <t>A28055</t>
  </si>
  <si>
    <t>36T10ES</t>
  </si>
  <si>
    <t>Компьютер HP Desktop Pro G6 Microtower (36T10ES)</t>
  </si>
  <si>
    <t>316062.00</t>
  </si>
  <si>
    <t>5JG15EA#ACB</t>
  </si>
  <si>
    <t>Компьютер HP Europe Elite Slice G2 (5JG15EA#ACB)</t>
  </si>
  <si>
    <t>671751.00</t>
  </si>
  <si>
    <t>9AG50AV/TC2</t>
  </si>
  <si>
    <t>Компьютер HP Europe ProDesk 400 G6 (9AG50AV/TC2)</t>
  </si>
  <si>
    <t>396162.00</t>
  </si>
  <si>
    <t>9CY18AV/TC18</t>
  </si>
  <si>
    <t>Компьютер HP Europe ProDesk 400 G7 (9CY18AV/TC18)</t>
  </si>
  <si>
    <t>357600.00</t>
  </si>
  <si>
    <t>A27851</t>
  </si>
  <si>
    <t>6A7P2EA</t>
  </si>
  <si>
    <t>Компьютер HP Pro Tower 400 G9 (6A7P2EA)</t>
  </si>
  <si>
    <t>382950.00</t>
  </si>
  <si>
    <t>A28356</t>
  </si>
  <si>
    <t>K189897</t>
  </si>
  <si>
    <t>Компьютер HP ProDesk 400 G5 MT 2WY66AV/TC15 (K189897)</t>
  </si>
  <si>
    <t>A26775</t>
  </si>
  <si>
    <t>293U9EA</t>
  </si>
  <si>
    <t>Компьютер HP ProDesk 400 G7 MT (293U9EA)</t>
  </si>
  <si>
    <t>286958.00</t>
  </si>
  <si>
    <t>A27448</t>
  </si>
  <si>
    <t>2U0D1ES</t>
  </si>
  <si>
    <t>Компьютер HP ProDesk 400 G7 MT (2U0D1ES)</t>
  </si>
  <si>
    <t>298701.00</t>
  </si>
  <si>
    <t>A28279</t>
  </si>
  <si>
    <t>K212749</t>
  </si>
  <si>
    <t>Компьютер HP ProDesk 400 G7 MT 460F6EC#ACB (K212749)</t>
  </si>
  <si>
    <t>299811.00</t>
  </si>
  <si>
    <t>A28315</t>
  </si>
  <si>
    <t>K212712</t>
  </si>
  <si>
    <t>Компьютер HP ProDesk 400 G7 MT 9CY18AV/TC13 (K212712)</t>
  </si>
  <si>
    <t>367804.00</t>
  </si>
  <si>
    <t>A26322</t>
  </si>
  <si>
    <t>10T7S1AE00</t>
  </si>
  <si>
    <t>Компьютер Lenovo ThinkCentre M720q, 500GB HDD+128GB SSD (10T7S1AE00)</t>
  </si>
  <si>
    <t>312110.00</t>
  </si>
  <si>
    <t>A27702</t>
  </si>
  <si>
    <t>PN53-B-S5070MV</t>
  </si>
  <si>
    <t>Мини ПК ASUS PN53-B-S5070MV (PN53-B-S5070MV)</t>
  </si>
  <si>
    <t>200156.00</t>
  </si>
  <si>
    <t>A27703</t>
  </si>
  <si>
    <t>PN53-B-S7071MV</t>
  </si>
  <si>
    <t>Мини ПК ASUS PN53-B-S7071MV (PN53-B-S7071MV)</t>
  </si>
  <si>
    <t>239982.00</t>
  </si>
  <si>
    <t>Ноутбуки, ультрабуки</t>
  </si>
  <si>
    <t>210-BGPB_SLB3424WA</t>
  </si>
  <si>
    <t>Мобильная рабочая станция Dell Mobile Precision Workstation 7780 CTO (210-BGPB_SLB3424WA)</t>
  </si>
  <si>
    <t>2973438.00</t>
  </si>
  <si>
    <t>210-BGNT-3214</t>
  </si>
  <si>
    <t>Мобильная рабочая станция Dell Mobile Workstation 7680 (210-BGNT-3214)</t>
  </si>
  <si>
    <t>2252961.00</t>
  </si>
  <si>
    <t>NX.KN4ER.003</t>
  </si>
  <si>
    <t>Ноутбук Acer A515-57-50KQ Aspire 5 (NX.KN4ER.003)</t>
  </si>
  <si>
    <t>324916.00</t>
  </si>
  <si>
    <t>NX.KQGER.002</t>
  </si>
  <si>
    <t>Ноутбук Acer A515-57-53PR Aspire 5 (NX.KQGER.002)</t>
  </si>
  <si>
    <t>336948.00</t>
  </si>
  <si>
    <t>NH.QKBER.004</t>
  </si>
  <si>
    <t>Ноутбук Acer AN16-41-R0U4 Nitro 16 (NH.QKBER.004)</t>
  </si>
  <si>
    <t>553558.00</t>
  </si>
  <si>
    <t>NH.QM0ER.002</t>
  </si>
  <si>
    <t>Ноутбук Acer AN515-58-98KN (NH.QM0ER.002)</t>
  </si>
  <si>
    <t>763521.00</t>
  </si>
  <si>
    <t>NH.QMYER.001</t>
  </si>
  <si>
    <t>Ноутбук Acer Aspire 7 A715-76G-58CC (NH.QMYER.001)</t>
  </si>
  <si>
    <t>310025.00</t>
  </si>
  <si>
    <t>NH.QMYER.003</t>
  </si>
  <si>
    <t>Ноутбук Acer Aspire 7 A715-76G-72MC (NH.QMYER.003)</t>
  </si>
  <si>
    <t>364338.00</t>
  </si>
  <si>
    <t>NX.EGNER.003</t>
  </si>
  <si>
    <t>Ноутбук Acer Extensa 15 EX215-32 (NX.EGNER.003)</t>
  </si>
  <si>
    <t>208790.00</t>
  </si>
  <si>
    <t>NH.QBSER.00C</t>
  </si>
  <si>
    <t>Ноутбук Acer Nitro 5 AN515-45-R1GW (NH.QBSER.00C)</t>
  </si>
  <si>
    <t>731750.00</t>
  </si>
  <si>
    <t>NH.QELER.002</t>
  </si>
  <si>
    <t>Ноутбук Acer Nitro 5 AN515-57-5258 (NH.QELER.002)</t>
  </si>
  <si>
    <t>496401.00</t>
  </si>
  <si>
    <t>NH.QGVER.003</t>
  </si>
  <si>
    <t>Ноутбук Acer PH317-56-70J1 Predator Helios 300 (NH.QGVER.003)</t>
  </si>
  <si>
    <t>634901.00</t>
  </si>
  <si>
    <t>NH.QGHER.006</t>
  </si>
  <si>
    <t>Ноутбук Acer PT316-51s-575K Predator Triton 300 SE (NH.QGHER.006)</t>
  </si>
  <si>
    <t>565723.00</t>
  </si>
  <si>
    <t>NX.K0QER.002</t>
  </si>
  <si>
    <t>Ноутбук Acer Spin 3 SP314-55N (NX.K0QER.002)</t>
  </si>
  <si>
    <t>500009.00</t>
  </si>
  <si>
    <t>NX.AYLER.001</t>
  </si>
  <si>
    <t>Ноутбук Acer Swift X SFX16-51G (NX.AYLER.001)</t>
  </si>
  <si>
    <t>608915.00</t>
  </si>
  <si>
    <t>NX.VPTER.005</t>
  </si>
  <si>
    <t>Ноутбук Acer TravelMate P2 TMP215-53G-55HS (NX.VPTER.005)</t>
  </si>
  <si>
    <t>345373.00</t>
  </si>
  <si>
    <t>A27051</t>
  </si>
  <si>
    <t>90NX0571-M00TR0</t>
  </si>
  <si>
    <t>Ноутбук ASUS B1400CBA-EB0631, Чёрный (90NX0571-M00TR0)</t>
  </si>
  <si>
    <t>252747.00</t>
  </si>
  <si>
    <t>A25992</t>
  </si>
  <si>
    <t>90NX0421-M04N90</t>
  </si>
  <si>
    <t>Ноутбук ASUS B1400CEAE-EB6271 (90NX0421-M04N90)</t>
  </si>
  <si>
    <t>227217.00</t>
  </si>
  <si>
    <t>A28308</t>
  </si>
  <si>
    <t>90NX0611-M006Z0</t>
  </si>
  <si>
    <t>Ноутбук ASUS B1402CGA-EB0186 (90NX0611-M006Z0)</t>
  </si>
  <si>
    <t>233345.00</t>
  </si>
  <si>
    <t>A27221</t>
  </si>
  <si>
    <t>90NX0501-M005K0</t>
  </si>
  <si>
    <t>Ноутбук ASUS B1500CBA-BQ1339X (90NX0501-M005K0)</t>
  </si>
  <si>
    <t>375802.00</t>
  </si>
  <si>
    <t>A28310</t>
  </si>
  <si>
    <t>90NX0551-M037E0</t>
  </si>
  <si>
    <t>Ноутбук ASUS B1500CBA-BQ2543X (90NX0551-M037E0)</t>
  </si>
  <si>
    <t>496814.00</t>
  </si>
  <si>
    <t>A27906</t>
  </si>
  <si>
    <t>90NX06X1-M00CC0</t>
  </si>
  <si>
    <t>Ноутбук ASUS B1502CVA-BQ0343 Plastic (90NX06X1-M00CC0)</t>
  </si>
  <si>
    <t>310576.00</t>
  </si>
  <si>
    <t>A28392</t>
  </si>
  <si>
    <t>90NX06X1-M01160</t>
  </si>
  <si>
    <t>Ноутбук ASUS B1502CVA-BQ0898 (90NX06X1-M01160)</t>
  </si>
  <si>
    <t>A28393</t>
  </si>
  <si>
    <t>90NX06X1-M01170</t>
  </si>
  <si>
    <t>Ноутбук ASUS B1502CVA-BQ0899X (90NX06X1-M01170)</t>
  </si>
  <si>
    <t>466178.00</t>
  </si>
  <si>
    <t>A28394</t>
  </si>
  <si>
    <t>90NX07D1-M007U0</t>
  </si>
  <si>
    <t>Ноутбук ASUS B3404CVA-Q50224X (90NX07D1-M007U0)</t>
  </si>
  <si>
    <t>449328.00</t>
  </si>
  <si>
    <t>A28395</t>
  </si>
  <si>
    <t>90NX07B1-M004C0</t>
  </si>
  <si>
    <t>Ноутбук ASUS B3604CVA-Q90127 (90NX07B1-M004C0)</t>
  </si>
  <si>
    <t>367122.00</t>
  </si>
  <si>
    <t>A28438</t>
  </si>
  <si>
    <t>90NX07B1-M004D0</t>
  </si>
  <si>
    <t>Ноутбук ASUS B3604CVA-Q90128X, 16" WUXGA 300nt IPS/Core i5-1335U/8GB/512GB/ W11P/ FPS/ KZ Bl kbd/ 72</t>
  </si>
  <si>
    <t>459540.00</t>
  </si>
  <si>
    <t>A28439</t>
  </si>
  <si>
    <t>90NX07B1-M004E0</t>
  </si>
  <si>
    <t>Ноутбук ASUS B3604CVA-Q90129, 16" WUXGA 300nt IPS/Core i5-1335U/16GB/512GB/ DOS/ FPS/ KZ Bl kbd/  72</t>
  </si>
  <si>
    <t>386525.00</t>
  </si>
  <si>
    <t>A28440</t>
  </si>
  <si>
    <t>90NX07B1-M004F0</t>
  </si>
  <si>
    <t>Ноутбук ASUS B3604CVA-Q90130X, 16" WUXGA 300nt IPS/Core i5-1335U/16GB/512GB/ W11P/ FPS/ KZ Bl kbd/ 7</t>
  </si>
  <si>
    <t>478943.00</t>
  </si>
  <si>
    <t>A28311</t>
  </si>
  <si>
    <t>90NX04W1-M01290</t>
  </si>
  <si>
    <t>Ноутбук ASUS B5302CBA-L50874 (90NX04W1-M01290)</t>
  </si>
  <si>
    <t>415629.00</t>
  </si>
  <si>
    <t>A26754</t>
  </si>
  <si>
    <t>90NX05M1-M00B00</t>
  </si>
  <si>
    <t>Ноутбук ASUS B5402CBA-KI0152 (90NX05M1-M00B00)</t>
  </si>
  <si>
    <t>426862.00</t>
  </si>
  <si>
    <t>A27888</t>
  </si>
  <si>
    <t>90NX06P1-M006D0</t>
  </si>
  <si>
    <t>Ноутбук ASUS B5402CVA-KC0184X (90NX06P1-M006D0)</t>
  </si>
  <si>
    <t>701054.00</t>
  </si>
  <si>
    <t>A26861</t>
  </si>
  <si>
    <t>90NX05J1-M00AW0</t>
  </si>
  <si>
    <t>Ноутбук ASUS B5402FBA-KA0294 (90NX05J1-M00AW0)</t>
  </si>
  <si>
    <t>511622.00</t>
  </si>
  <si>
    <t>A28461</t>
  </si>
  <si>
    <t>90NX06N1-M003B0</t>
  </si>
  <si>
    <t>Ноутбук ASUS B5402FVA-HY0043, 14.0'' FHD TS IPS 400nt/ Core i5 1340P/8GB/512GB/DOS/Bl kbd/FPS (90NX0</t>
  </si>
  <si>
    <t>491198.00</t>
  </si>
  <si>
    <t>A28451</t>
  </si>
  <si>
    <t>90NX0701-M00320</t>
  </si>
  <si>
    <t>Ноутбук ASUS B5404CVA-QN0083, 14" WQXGA IPS 500nt(HDR)/i5 1335U/16GB/512GB/DOS/FPS/Bl kbd KZ/HD+IR (</t>
  </si>
  <si>
    <t>530003.00</t>
  </si>
  <si>
    <t>A28452</t>
  </si>
  <si>
    <t>90NX0701-M00350</t>
  </si>
  <si>
    <t xml:space="preserve">Ноутбук ASUS B5404CVA-QN0086X, 14" WQXGA IPS 500nt(HDR)/i7 1355U/16GB/1TB/W11P/FPS/Bl kbd KZ//HD+IR </t>
  </si>
  <si>
    <t>690332.00</t>
  </si>
  <si>
    <t>A27050</t>
  </si>
  <si>
    <t>90NX05H1-M00430</t>
  </si>
  <si>
    <t>Ноутбук ASUS B5602CBA-L20107X, Чёрный (90NX05H1-M00430)</t>
  </si>
  <si>
    <t>637740.00</t>
  </si>
  <si>
    <t>A27696</t>
  </si>
  <si>
    <t>90NX05H1-M00JL0</t>
  </si>
  <si>
    <t>Ноутбук ASUS B5602CBA-MB0461X (90NX05H1-M00JL0)</t>
  </si>
  <si>
    <t>518770.00</t>
  </si>
  <si>
    <t>A28462</t>
  </si>
  <si>
    <t>90NX07A1-M00190</t>
  </si>
  <si>
    <t>Ноутбук ASUS B5604CVA-QY0036X, 16" WQXGA IPS 500nt/ Core i5 1335U/16GB/512GB/W11P/ FPS/ Bl kbd KZ/HD</t>
  </si>
  <si>
    <t>624975.00</t>
  </si>
  <si>
    <t>A28463</t>
  </si>
  <si>
    <t>90NX07A1-M001B0</t>
  </si>
  <si>
    <t>Ноутбук ASUS B5604CVA-QY0038X, 16" WQXGA IPS 500nt/ Core i7-1355U/16GB/1TB/W11P/ FPS/ Bl kbd KZ/HD+I</t>
  </si>
  <si>
    <t>683694.00</t>
  </si>
  <si>
    <t>A26752</t>
  </si>
  <si>
    <t>90NX04Z1-M00J40</t>
  </si>
  <si>
    <t>Ноутбук ASUS B9400CBA-KC0320X (90NX04Z1-M00J40)</t>
  </si>
  <si>
    <t>644378.00</t>
  </si>
  <si>
    <t>A28464</t>
  </si>
  <si>
    <t>90NX05W1-M00W50</t>
  </si>
  <si>
    <t xml:space="preserve">Ноутбук ASUS B9403CVA-KM0243X, 14'' 3K OLED 90Hz 16:10/ Core i7-1355U/32GB/1TB/W11P/ FPS/ FHD+IR/Bl </t>
  </si>
  <si>
    <t>904273.00</t>
  </si>
  <si>
    <t>A28199</t>
  </si>
  <si>
    <t>90NX05W1-M00K40</t>
  </si>
  <si>
    <t>Ноутбук ASUS B9403CVA-KM0434 (90NX05W1-M00K40)</t>
  </si>
  <si>
    <t>643867.00</t>
  </si>
  <si>
    <t>A28200</t>
  </si>
  <si>
    <t>90NB0ZR3-M00S10</t>
  </si>
  <si>
    <t>Ноутбук ASUS E1504FA-BQ164W (90NB0ZR3-M00S10)</t>
  </si>
  <si>
    <t>233855.00</t>
  </si>
  <si>
    <t>A27403</t>
  </si>
  <si>
    <t>90NX0571-M02LM0</t>
  </si>
  <si>
    <t>Ноутбук ASUS ExpertBook B1 B1400CBA-EB2088X (90NX0571-M02LM0)</t>
  </si>
  <si>
    <t>326340.00</t>
  </si>
  <si>
    <t>A28349</t>
  </si>
  <si>
    <t>90NX0441-M02T90</t>
  </si>
  <si>
    <t>Ноутбук Asus ExpertBook B1 B1500CEAE-BQ4023X (90NX0441-M02T90)</t>
  </si>
  <si>
    <t>360249.00</t>
  </si>
  <si>
    <t>A27402</t>
  </si>
  <si>
    <t>90NX0441-M037X0</t>
  </si>
  <si>
    <t>Ноутбук Asus ExpertBook B1 B1500CEAE-BQ4237W, Чёрный (90NX0441-M037X0)</t>
  </si>
  <si>
    <t>331577.00</t>
  </si>
  <si>
    <t>A28350</t>
  </si>
  <si>
    <t>90NX06S1-M00A10</t>
  </si>
  <si>
    <t>Ноутбук Asus ExpertBook B5 B5602CVA-L20282 (90NX06S1-M00A10)</t>
  </si>
  <si>
    <t>555450.00</t>
  </si>
  <si>
    <t>A25977</t>
  </si>
  <si>
    <t>90NX0401-M07560</t>
  </si>
  <si>
    <t>Ноутбук ASUS ExpertBook L1500CDA-BQ0718W (90NX0401-M07560)</t>
  </si>
  <si>
    <t>243557.00</t>
  </si>
  <si>
    <t>A26979</t>
  </si>
  <si>
    <t>90NX0501-M005J0</t>
  </si>
  <si>
    <t>Ноутбук ASUS L2502CYA-BQ0012 (90NX0501-M005J0)</t>
  </si>
  <si>
    <t>292064.00</t>
  </si>
  <si>
    <t>90NR09T4-M003U0</t>
  </si>
  <si>
    <t>Ноутбук Asus ROG Zephyrus G14 GA402RJ-L4067W (90NR09T4-M003U0)</t>
  </si>
  <si>
    <t>884490.00</t>
  </si>
  <si>
    <t>90NR0941-M003V0</t>
  </si>
  <si>
    <t>Ноутбук Asus ROG Zephyrus M16 GU603ZE-LS034W (90NR0941-M003V0)</t>
  </si>
  <si>
    <t>728655.00</t>
  </si>
  <si>
    <t>90NB1161-M007C0</t>
  </si>
  <si>
    <t>Ноутбук Asus Zenbook 15 UM3504DA-BN198 (90NB1161-M007C0)</t>
  </si>
  <si>
    <t>391701.00</t>
  </si>
  <si>
    <t>210-AVKZ _23</t>
  </si>
  <si>
    <t>Ноутбук Dell Latitude 3410 (210-AVKZ _23)</t>
  </si>
  <si>
    <t>348151.00</t>
  </si>
  <si>
    <t>A28154</t>
  </si>
  <si>
    <t>N026L352015EMEA</t>
  </si>
  <si>
    <t>Ноутбук Dell Latitude 3520 (N026L352015EMEA)</t>
  </si>
  <si>
    <t>479824.00</t>
  </si>
  <si>
    <t>210-BGBF-2120</t>
  </si>
  <si>
    <t>Ноутбук Dell Latitude 5340 XCTO Base (210-BGBF-2120)</t>
  </si>
  <si>
    <t>787614.00</t>
  </si>
  <si>
    <t>210-ARXK-1</t>
  </si>
  <si>
    <t>Ноутбук Dell Latitude 5400 (210-ARXK-1)</t>
  </si>
  <si>
    <t>480228.00</t>
  </si>
  <si>
    <t>210-AXVO-A5</t>
  </si>
  <si>
    <t>Ноутбук Dell Latitude 5420 (210-AXVO-A5)</t>
  </si>
  <si>
    <t>628280.00</t>
  </si>
  <si>
    <t>210-AXVQ-1</t>
  </si>
  <si>
    <t>Ноутбук Dell Latitude 5520 (210-AXVQ-1)</t>
  </si>
  <si>
    <t>612709.00</t>
  </si>
  <si>
    <t>210-AXVQ-111</t>
  </si>
  <si>
    <t>Ноутбук Dell Latitude 5520 (210-AXVQ-111)</t>
  </si>
  <si>
    <t>559102.00</t>
  </si>
  <si>
    <t>A26158</t>
  </si>
  <si>
    <t>210-AXVQ-4</t>
  </si>
  <si>
    <t>Ноутбук Dell Latitude 5520 (210-AXVQ-4)</t>
  </si>
  <si>
    <t>567918.00</t>
  </si>
  <si>
    <t>A28282</t>
  </si>
  <si>
    <t>K222603</t>
  </si>
  <si>
    <t>Ноутбук Dell Latitude 5520 210-AXVQ-4 (K222603)</t>
  </si>
  <si>
    <t>407000.00</t>
  </si>
  <si>
    <t>A28426</t>
  </si>
  <si>
    <t>K225049</t>
  </si>
  <si>
    <t>Ноутбук Dell Latitude 5530 210-BEWB_1234 (K225049)</t>
  </si>
  <si>
    <t>500000.00</t>
  </si>
  <si>
    <t>A28159</t>
  </si>
  <si>
    <t>N2700PVNB3420EMEA01_NFPR</t>
  </si>
  <si>
    <t>Ноутбук Dell Vostro 3420 (N2700PVNB3420EMEA01_NFPR)</t>
  </si>
  <si>
    <t>398231.00</t>
  </si>
  <si>
    <t>A28158</t>
  </si>
  <si>
    <t>N4340PVNB3420EMEA01_FPR</t>
  </si>
  <si>
    <t>Ноутбук Dell Vostro 3420 (N4340PVNB3420EMEA01_FPR)</t>
  </si>
  <si>
    <t>456485.00</t>
  </si>
  <si>
    <t>A28313</t>
  </si>
  <si>
    <t>K217645</t>
  </si>
  <si>
    <t>Ноутбук Dell Vostro 3500 210-AXUD_1 (K217645)</t>
  </si>
  <si>
    <t>375000.00</t>
  </si>
  <si>
    <t>210-AZZU_1</t>
  </si>
  <si>
    <t>Ноутбук Dell Vostro 3510 (210-AZZU_1)</t>
  </si>
  <si>
    <t>432644.00</t>
  </si>
  <si>
    <t>A25980</t>
  </si>
  <si>
    <t>210-AZZU-A5</t>
  </si>
  <si>
    <t>Ноутбук Dell Vostro 3510 (210-AZZU-A5)</t>
  </si>
  <si>
    <t>480766.00</t>
  </si>
  <si>
    <t>210-AZZU-A6</t>
  </si>
  <si>
    <t>Ноутбук Dell Vostro 3510 (210-AZZU-A6)</t>
  </si>
  <si>
    <t>525641.00</t>
  </si>
  <si>
    <t>210-AZZU_02</t>
  </si>
  <si>
    <t>Ноутбук Dell Vostro 3510 (N8034VN3510EMEA01_2201) (210-AZZU_02)</t>
  </si>
  <si>
    <t>344686.00</t>
  </si>
  <si>
    <t>210-BECX_2</t>
  </si>
  <si>
    <t>Ноутбук Dell Vostro 3520 (210-BECX_2)</t>
  </si>
  <si>
    <t>246694.00</t>
  </si>
  <si>
    <t>210-BECX_3</t>
  </si>
  <si>
    <t>Ноутбук Dell Vostro 3520 (210-BECX_3)</t>
  </si>
  <si>
    <t>210-BECX_4</t>
  </si>
  <si>
    <t>Ноутбук Dell Vostro 3520 (210-BECX_4)</t>
  </si>
  <si>
    <t>222026.00</t>
  </si>
  <si>
    <t>210-BECX_5</t>
  </si>
  <si>
    <t>Ноутбук Dell Vostro 3520 (210-BECX_5)</t>
  </si>
  <si>
    <t>407346.00</t>
  </si>
  <si>
    <t>210-BECX_6</t>
  </si>
  <si>
    <t>Ноутбук Dell Vostro 3520 (210-BECX_6)</t>
  </si>
  <si>
    <t>347176.00</t>
  </si>
  <si>
    <t>A28160</t>
  </si>
  <si>
    <t>N5305PVNB3520EMEA01</t>
  </si>
  <si>
    <t>Ноутбук Dell Vostro 3520 (N5305PVNB3520EMEA01)</t>
  </si>
  <si>
    <t>517494.00</t>
  </si>
  <si>
    <t>210-AYRO_02</t>
  </si>
  <si>
    <t>Ноутбук Dell Vostro 5410 (N4000CVN5410EMEA01_2205) (210-AYRO_02)</t>
  </si>
  <si>
    <t>472887.00</t>
  </si>
  <si>
    <t>A28187</t>
  </si>
  <si>
    <t>N5003VN5410EMEA01_2201</t>
  </si>
  <si>
    <t>Ноутбук Dell Vostro 5410 (N5003VN5410EMEA01_2201)</t>
  </si>
  <si>
    <t>328112.00</t>
  </si>
  <si>
    <t>210-AXUD_12</t>
  </si>
  <si>
    <t>Ноутбук Dell Vostro Notebook 3500 (210-AXUD_12)</t>
  </si>
  <si>
    <t>328576.00</t>
  </si>
  <si>
    <t>A26759</t>
  </si>
  <si>
    <t>BSF-73KZ754SD</t>
  </si>
  <si>
    <t>Ноутбук Gigabyte AORUS 15 BSF (BSF-73KZ754SD)</t>
  </si>
  <si>
    <t>829990.00</t>
  </si>
  <si>
    <t>A27417</t>
  </si>
  <si>
    <t>723Y0EA</t>
  </si>
  <si>
    <t>Ноутбук HP 250 G9, Серебристый астероид (723Y0EA)</t>
  </si>
  <si>
    <t>357075.00</t>
  </si>
  <si>
    <t>A28314</t>
  </si>
  <si>
    <t>K224112</t>
  </si>
  <si>
    <t>Ноутбук HP 470 G8 439Q9EA#BJA (K224112)</t>
  </si>
  <si>
    <t>463800.00</t>
  </si>
  <si>
    <t>A27426</t>
  </si>
  <si>
    <t>6F6Q3EA</t>
  </si>
  <si>
    <t>Ноутбук HP EliteBook 830 G9 (6F6Q3EA)</t>
  </si>
  <si>
    <t>627017.00</t>
  </si>
  <si>
    <t>A27236</t>
  </si>
  <si>
    <t>5P6R6EA</t>
  </si>
  <si>
    <t>Ноутбук HP EliteBook 840 G9 (5P6R6EA)</t>
  </si>
  <si>
    <t>502550.00</t>
  </si>
  <si>
    <t>A27486</t>
  </si>
  <si>
    <t>6F6E5EA#UUQ</t>
  </si>
  <si>
    <t>Ноутбук HP EliteBook 860 G9 (6F6E5EA#UUQ)</t>
  </si>
  <si>
    <t>544563.00</t>
  </si>
  <si>
    <t>A26803</t>
  </si>
  <si>
    <t>6F700EA</t>
  </si>
  <si>
    <t>Ноутбук HP EliteBook 860 G9 (6F700EA)</t>
  </si>
  <si>
    <t>642735.00</t>
  </si>
  <si>
    <t>A28453</t>
  </si>
  <si>
    <t>809P4EA</t>
  </si>
  <si>
    <t>Ноутбук HP ENVY x360 Convertible 13-bf0026ci, 13.3 OLED 2.8K/ Core i7 1250U/16GB/512GB/ W11H (809P4E</t>
  </si>
  <si>
    <t>675014.00</t>
  </si>
  <si>
    <t>8A5C9EA#BJA</t>
  </si>
  <si>
    <t>Ноутбук HP Europe 250 G10 (8A5C9EA#BJA)</t>
  </si>
  <si>
    <t>229774.00</t>
  </si>
  <si>
    <t>8A5J1EA#BJA</t>
  </si>
  <si>
    <t>Ноутбук HP Europe 250 G10 (8A5J1EA#BJA)</t>
  </si>
  <si>
    <t>311604.00</t>
  </si>
  <si>
    <t>197U0EA#ACB</t>
  </si>
  <si>
    <t>Ноутбук HP Europe 250 G7 (197U0EA#ACB)</t>
  </si>
  <si>
    <t>533637.00</t>
  </si>
  <si>
    <t>6Q905ES#BJA</t>
  </si>
  <si>
    <t>Ноутбук HP Europe 250 G9 (6Q905ES#BJA)</t>
  </si>
  <si>
    <t>259930.00</t>
  </si>
  <si>
    <t>777J4ES#BJA</t>
  </si>
  <si>
    <t>Ноутбук HP Europe 250 G9 (777J4ES#BJA)</t>
  </si>
  <si>
    <t>274975.00</t>
  </si>
  <si>
    <t>9B9D9EA#BJA</t>
  </si>
  <si>
    <t>Ноутбук HP Europe 250 G9 (9B9D9EA#BJA)</t>
  </si>
  <si>
    <t>347781.00</t>
  </si>
  <si>
    <t>439Q9EA#ACB</t>
  </si>
  <si>
    <t>Ноутбук HP Europe 470 G8 (439Q9EA#ACB)</t>
  </si>
  <si>
    <t>476376.00</t>
  </si>
  <si>
    <t>2R9E7EA#ACB</t>
  </si>
  <si>
    <t>Ноутбук HP Europe Probook 440 G8 (2R9E7EA#ACB)</t>
  </si>
  <si>
    <t>537413.00</t>
  </si>
  <si>
    <t>2X7Q8EA#ACB</t>
  </si>
  <si>
    <t>Ноутбук HP Europe ProBook 440 G8 (2X7Q8EA#ACB)</t>
  </si>
  <si>
    <t>499529.00</t>
  </si>
  <si>
    <t>817T0EA#BJA</t>
  </si>
  <si>
    <t>Ноутбук HP Europe ProBook 450 G10 (817T0EA#BJA)</t>
  </si>
  <si>
    <t>362375.00</t>
  </si>
  <si>
    <t>85B31EA#BJA</t>
  </si>
  <si>
    <t>Ноутбук HP Europe ProBook 450 G10 (85B31EA#BJA)</t>
  </si>
  <si>
    <t>490616.00</t>
  </si>
  <si>
    <t>150D0EA#ACB</t>
  </si>
  <si>
    <t>Ноутбук HP Europe Probook 450 G8 (150D0EA#ACB)</t>
  </si>
  <si>
    <t>425591.00</t>
  </si>
  <si>
    <t>1A893AV/TC6</t>
  </si>
  <si>
    <t>Ноутбук HP Europe ProBook 450 G8 (1A893AV/TC6)</t>
  </si>
  <si>
    <t>412263.00</t>
  </si>
  <si>
    <t>1A896AV/TC3</t>
  </si>
  <si>
    <t>Ноутбук HP Europe ProBook 450 G8 (1A896AV/TC3)</t>
  </si>
  <si>
    <t>521825.00</t>
  </si>
  <si>
    <t>2R9C0EA#ACB</t>
  </si>
  <si>
    <t>Ноутбук HP Europe ProBook 450 G8 (2R9C0EA#ACB)</t>
  </si>
  <si>
    <t>534509.00</t>
  </si>
  <si>
    <t>2R9D6EA#ACB</t>
  </si>
  <si>
    <t>Ноутбук HP Europe ProBook 450 G8 (2R9D6EA#ACB)</t>
  </si>
  <si>
    <t>576511.00</t>
  </si>
  <si>
    <t>674N0AV/TC4</t>
  </si>
  <si>
    <t>Ноутбук HP Europe Probook 450 G9 (674N0AV/TC4)</t>
  </si>
  <si>
    <t>361020.00</t>
  </si>
  <si>
    <t>6F2M1EA#UUQ</t>
  </si>
  <si>
    <t>Ноутбук HP Europe Probook 450 G9 (6F2M1EA#UUQ)</t>
  </si>
  <si>
    <t>466635.00</t>
  </si>
  <si>
    <t>2W3N6AV/TC</t>
  </si>
  <si>
    <t>Ноутбук HP Europe ProBook 470 G8 (2W3N6AV/TC)</t>
  </si>
  <si>
    <t>392503.00</t>
  </si>
  <si>
    <t>A26508</t>
  </si>
  <si>
    <t>2X7Q9EA</t>
  </si>
  <si>
    <t>Ноутбук HP ProBook 440 G8 (2X7Q9EA)</t>
  </si>
  <si>
    <t>506516.00</t>
  </si>
  <si>
    <t>A26879</t>
  </si>
  <si>
    <t>6A1X5EA</t>
  </si>
  <si>
    <t>Ноутбук HP ProBook 440 G9 (6A1X5EA)</t>
  </si>
  <si>
    <t>413678.00</t>
  </si>
  <si>
    <t>A27324</t>
  </si>
  <si>
    <t>6F1E7EA#BJA</t>
  </si>
  <si>
    <t>Ноутбук HP Probook 440 G9 (6F1E7EA#BJA)</t>
  </si>
  <si>
    <t>407239.00</t>
  </si>
  <si>
    <t>A27545</t>
  </si>
  <si>
    <t>6A1T9EA</t>
  </si>
  <si>
    <t>Ноутбук HP ProBook 450 G9 (6A1T9EA)</t>
  </si>
  <si>
    <t>510485.00</t>
  </si>
  <si>
    <t>A27321</t>
  </si>
  <si>
    <t>6F1E5EA#BJA</t>
  </si>
  <si>
    <t>Ноутбук HP Probook 450 G9 (6F1E5EA#BJA)</t>
  </si>
  <si>
    <t>420853.00</t>
  </si>
  <si>
    <t>A28126</t>
  </si>
  <si>
    <t>6S6J8EA#UUQ</t>
  </si>
  <si>
    <t>Ноутбук HP Probook 450 G9 (6S6J8EA#UUQ)</t>
  </si>
  <si>
    <t>476924.00</t>
  </si>
  <si>
    <t>A28301</t>
  </si>
  <si>
    <t>K228863</t>
  </si>
  <si>
    <t>Ноутбук HP Probook 450 G9 674N0AV/TC3 (K228863)</t>
  </si>
  <si>
    <t>442369.00</t>
  </si>
  <si>
    <t>A27664</t>
  </si>
  <si>
    <t>6F1U9EA#UUQ</t>
  </si>
  <si>
    <t>Ноутбук HP ProBook 455 G9 (6F1U9EA#UUQ)</t>
  </si>
  <si>
    <t>411974.00</t>
  </si>
  <si>
    <t>A28427</t>
  </si>
  <si>
    <t>K214356</t>
  </si>
  <si>
    <t>Ноутбук HP ZBook 15 G7 MWS 2X3Q7EC/bundle1 (K214356)</t>
  </si>
  <si>
    <t>600000.00</t>
  </si>
  <si>
    <t>A28412</t>
  </si>
  <si>
    <t>83FD0043RK</t>
  </si>
  <si>
    <t>Ноутбук Lenovo Legion 7 16IRX9 (83FD0043RK)</t>
  </si>
  <si>
    <t>1148620.00</t>
  </si>
  <si>
    <t>A26452</t>
  </si>
  <si>
    <t>21DK000ARU</t>
  </si>
  <si>
    <t>Ноутбук Lenovo ThinkBook 14 G4 ABA (21DK000ARU)</t>
  </si>
  <si>
    <t>371450.00</t>
  </si>
  <si>
    <t>A28380</t>
  </si>
  <si>
    <t>21KG004SRU</t>
  </si>
  <si>
    <t>Ноутбук Lenovo ThinkBook 14 G6 IRL (21KG004SRU)</t>
  </si>
  <si>
    <t>626405.00</t>
  </si>
  <si>
    <t>A26001</t>
  </si>
  <si>
    <t>20VE0007RU</t>
  </si>
  <si>
    <t>Ноутбук Lenovo ThinkBook 15 G2 ITL (20VE0007RU)</t>
  </si>
  <si>
    <t>396221.00</t>
  </si>
  <si>
    <t>A26079</t>
  </si>
  <si>
    <t>20VE0054RU</t>
  </si>
  <si>
    <t>Ноутбук Lenovo ThinkBook 15 G2 ITL (20VE0054RU)</t>
  </si>
  <si>
    <t>293595.00</t>
  </si>
  <si>
    <t>A26498</t>
  </si>
  <si>
    <t>20VES01F00</t>
  </si>
  <si>
    <t>Ноутбук Lenovo ThinkBook 15 G2 ITL (20VES01F00)</t>
  </si>
  <si>
    <t>427961.00</t>
  </si>
  <si>
    <t>A26362</t>
  </si>
  <si>
    <t>21DJ000CUA</t>
  </si>
  <si>
    <t>Ноутбук Lenovo ThinkBook 15 G4 IAP (21DJ000CUA)</t>
  </si>
  <si>
    <t>423199.00</t>
  </si>
  <si>
    <t>A26364</t>
  </si>
  <si>
    <t>21CY001PRU</t>
  </si>
  <si>
    <t>Ноутбук Lenovo ThinkBook 16 G4+ IAP (21CY001PRU)</t>
  </si>
  <si>
    <t>574999.00</t>
  </si>
  <si>
    <t>A28441</t>
  </si>
  <si>
    <t>21KK001FRU</t>
  </si>
  <si>
    <t>Ноутбук Lenovo ThinkBook 16 G6 ABP, 16,0"wuxga/Ryzen 7 7730U/16GB/512GB/DOS (21KK001FRU)</t>
  </si>
  <si>
    <t>419233.00</t>
  </si>
  <si>
    <t>A28389</t>
  </si>
  <si>
    <t>21KH001QRU</t>
  </si>
  <si>
    <t>Ноутбук Lenovo ThinkBook 16 G6 IRL (21KH001QRU)</t>
  </si>
  <si>
    <t>572010.00</t>
  </si>
  <si>
    <t>A28409</t>
  </si>
  <si>
    <t>21KH001VRU</t>
  </si>
  <si>
    <t>Ноутбук Lenovo ThinkBook 16 G6 IRL (21KH001VRU)</t>
  </si>
  <si>
    <t>627584.00</t>
  </si>
  <si>
    <t>A28388</t>
  </si>
  <si>
    <t>21KH0020RU</t>
  </si>
  <si>
    <t>Ноутбук Lenovo ThinkBook 16 G6 IRL (21KH0020RU)</t>
  </si>
  <si>
    <t>494040.00</t>
  </si>
  <si>
    <t>A28248</t>
  </si>
  <si>
    <t>21JK0003RT</t>
  </si>
  <si>
    <t>Ноутбук Lenovo ThinkPad E14 Gen 5 (21JK0003RT)</t>
  </si>
  <si>
    <t>477020.00</t>
  </si>
  <si>
    <t>A28247</t>
  </si>
  <si>
    <t>21JK0005RT</t>
  </si>
  <si>
    <t>Ноутбук Lenovo ThinkPad E14 Gen 5 (21JK0005RT)</t>
  </si>
  <si>
    <t>493005.00</t>
  </si>
  <si>
    <t>A28249</t>
  </si>
  <si>
    <t>21JK0006RT</t>
  </si>
  <si>
    <t>Ноутбук Lenovo ThinkPad E14 Gen 5 (21JK0006RT)</t>
  </si>
  <si>
    <t>586799.00</t>
  </si>
  <si>
    <t>A28251</t>
  </si>
  <si>
    <t>21JR0001RT</t>
  </si>
  <si>
    <t>Ноутбук Lenovo ThinkPad E14 Gen 5 (21JR0001RT)</t>
  </si>
  <si>
    <t>591790.00</t>
  </si>
  <si>
    <t>A28250</t>
  </si>
  <si>
    <t>21JR0009RT</t>
  </si>
  <si>
    <t>Ноутбук Lenovo ThinkPad E14 Gen 5 (21JR0009RT)</t>
  </si>
  <si>
    <t>433803.00</t>
  </si>
  <si>
    <t>A26443</t>
  </si>
  <si>
    <t>21E6005XRT</t>
  </si>
  <si>
    <t>Ноутбук Lenovo ThinkPad E15 G4 (21E6005XRT)</t>
  </si>
  <si>
    <t>349140.00</t>
  </si>
  <si>
    <t>A26395</t>
  </si>
  <si>
    <t>20TES37S00</t>
  </si>
  <si>
    <t>Ноутбук Lenovo ThinkPad E15 Gen 2 (20TES37S00)</t>
  </si>
  <si>
    <t>365539.00</t>
  </si>
  <si>
    <t>A27120</t>
  </si>
  <si>
    <t>21E7S3AJ00</t>
  </si>
  <si>
    <t>Ноутбук Lenovo ThinkPad E15 Gen 4 (21E7S3AJ00)</t>
  </si>
  <si>
    <t>543283.00</t>
  </si>
  <si>
    <t>A28252</t>
  </si>
  <si>
    <t>21JN009DRT</t>
  </si>
  <si>
    <t>Ноутбук Lenovo ThinkPad E16 Gen 1 (21JN009DRT)</t>
  </si>
  <si>
    <t>483506.00</t>
  </si>
  <si>
    <t>A27873</t>
  </si>
  <si>
    <t>21JN009KRT</t>
  </si>
  <si>
    <t>Ноутбук Lenovo ThinkPad E16 Gen 1 (21JN009KRT)</t>
  </si>
  <si>
    <t>396750.00</t>
  </si>
  <si>
    <t>A28253</t>
  </si>
  <si>
    <t>21JN009LRT</t>
  </si>
  <si>
    <t>Ноутбук Lenovo ThinkPad E16 Gen 1 (21JN009LRT)</t>
  </si>
  <si>
    <t>604762.00</t>
  </si>
  <si>
    <t>A26345</t>
  </si>
  <si>
    <t>21C1003NRT</t>
  </si>
  <si>
    <t>Ноутбук Lenovo ThinkPad L14 Gen 3 (21C1003NRT)</t>
  </si>
  <si>
    <t>419750.00</t>
  </si>
  <si>
    <t>A28293</t>
  </si>
  <si>
    <t>21H30064RT</t>
  </si>
  <si>
    <t>Ноутбук Lenovo ThinkPad L14 Gen 4 (21H30064RT)</t>
  </si>
  <si>
    <t>597655.00</t>
  </si>
  <si>
    <t>A26373</t>
  </si>
  <si>
    <t>21AH00FGRT</t>
  </si>
  <si>
    <t>Ноутбук Lenovo ThinkPad T14 Gen 3 (21AH00FGRT)</t>
  </si>
  <si>
    <t>562221.00</t>
  </si>
  <si>
    <t>A28303</t>
  </si>
  <si>
    <t>21HM00APRT</t>
  </si>
  <si>
    <t>Ноутбук Lenovo ThinkPad X1 Carbon Gen 11 (21HM00APRT)</t>
  </si>
  <si>
    <t>1137810.00</t>
  </si>
  <si>
    <t>A28371</t>
  </si>
  <si>
    <t>82YT00LURU</t>
  </si>
  <si>
    <t>Ноутбук Lenovo V14 G4 AMN (82YT00LURU)</t>
  </si>
  <si>
    <t>223733.00</t>
  </si>
  <si>
    <t>A28368</t>
  </si>
  <si>
    <t>82QY00PHRU</t>
  </si>
  <si>
    <t>Ноутбук Lenovo V15 G2 IJL (82QY00PHRU)</t>
  </si>
  <si>
    <t>137990.00</t>
  </si>
  <si>
    <t>A28372</t>
  </si>
  <si>
    <t>82YU0044RU</t>
  </si>
  <si>
    <t>Ноутбук Lenovo V15 G4 AMN (82YU0044RU)</t>
  </si>
  <si>
    <t>166175.00</t>
  </si>
  <si>
    <t>A28367</t>
  </si>
  <si>
    <t>82YU00CURU</t>
  </si>
  <si>
    <t>Ноутбук Lenovo V15 G4 AMN (82YU00CURU)</t>
  </si>
  <si>
    <t>217005.00</t>
  </si>
  <si>
    <t>A28366</t>
  </si>
  <si>
    <t>82YU00UGRU</t>
  </si>
  <si>
    <t>Ноутбук Lenovo V15 G4 AMN (82YU00UGRU)</t>
  </si>
  <si>
    <t>184288.00</t>
  </si>
  <si>
    <t>A28334</t>
  </si>
  <si>
    <t>82YU00VDRU</t>
  </si>
  <si>
    <t>Ноутбук Lenovo V15 G4 AMN (82YU00VDRU)</t>
  </si>
  <si>
    <t>188589.00</t>
  </si>
  <si>
    <t>A28335</t>
  </si>
  <si>
    <t>82YU00VERU</t>
  </si>
  <si>
    <t>Ноутбук Lenovo V15 G4 AMN (82YU00VERU)</t>
  </si>
  <si>
    <t>202713.00</t>
  </si>
  <si>
    <t>A28374</t>
  </si>
  <si>
    <t>83A1004XRU</t>
  </si>
  <si>
    <t>Ноутбук Lenovo V15 G4 IRU (83A1004XRU)</t>
  </si>
  <si>
    <t>374693.00</t>
  </si>
  <si>
    <t>A28365</t>
  </si>
  <si>
    <t>83A10096RU</t>
  </si>
  <si>
    <t>Ноутбук Lenovo V15 G4 IRU (83A10096RU)</t>
  </si>
  <si>
    <t>259210.00</t>
  </si>
  <si>
    <t>A28373</t>
  </si>
  <si>
    <t>83A100H0RU</t>
  </si>
  <si>
    <t>Ноутбук Lenovo V15 G4 IRU (83A100H0RU)</t>
  </si>
  <si>
    <t>286454.00</t>
  </si>
  <si>
    <t>82KB000DRU</t>
  </si>
  <si>
    <t>Ноутбук Lenovo V15 GEN2 ITL (82KB000DRU)</t>
  </si>
  <si>
    <t>312897.00</t>
  </si>
  <si>
    <t>A28460</t>
  </si>
  <si>
    <t>81C39EA</t>
  </si>
  <si>
    <t>Ноутбук OMEN 16-wd0000ci, 16.1 FHD IPS 144Hz 250nt/ Core i5 13420H/16GB/512GB/RTX 4050 6GB/W11H/Shad</t>
  </si>
  <si>
    <t>A26764</t>
  </si>
  <si>
    <t>RZ09-0423EED3-R3E1</t>
  </si>
  <si>
    <t>Ноутбук RAZER Blade 17 (RZ09-0423EED3-R3E1)</t>
  </si>
  <si>
    <t>699990.00</t>
  </si>
  <si>
    <t>A27035</t>
  </si>
  <si>
    <t>XMA2101-BN/JYU4525RU</t>
  </si>
  <si>
    <t>Ноутбук Xiaomi RedmiBook 15 (XMA2101-BN/JYU4525RU)</t>
  </si>
  <si>
    <t>179990.00</t>
  </si>
  <si>
    <t>210-BGDO</t>
  </si>
  <si>
    <t>Рабочая станция Dell Precision 3580 (210-BGDO)</t>
  </si>
  <si>
    <t>809993.00</t>
  </si>
  <si>
    <t>210-BGDO_1</t>
  </si>
  <si>
    <t>Рабочая станция Dell Precision 3580 (210-BGDO_1)</t>
  </si>
  <si>
    <t>902743.00</t>
  </si>
  <si>
    <t>210-BGDO_3</t>
  </si>
  <si>
    <t>Рабочая станция Dell Precision 3580 (210-BGDO_3)</t>
  </si>
  <si>
    <t>978096.00</t>
  </si>
  <si>
    <t>210-BGDT_4</t>
  </si>
  <si>
    <t>Рабочая станция Dell Precision 3581 (210-BGDT_4)</t>
  </si>
  <si>
    <t>1138097.00</t>
  </si>
  <si>
    <t>210-BGDT_5</t>
  </si>
  <si>
    <t>Рабочая станция Dell Precision 3581 (210-BGDT_5)</t>
  </si>
  <si>
    <t>1012879.00</t>
  </si>
  <si>
    <t>210-BGDT_6</t>
  </si>
  <si>
    <t>Рабочая станция Dell Precision 3581 (210-BGDT_6)</t>
  </si>
  <si>
    <t>937521.00</t>
  </si>
  <si>
    <t>Моноблоки</t>
  </si>
  <si>
    <t>PF2401-F 8-256</t>
  </si>
  <si>
    <t>Моноблок AIWA PF2401-F 8-256 (PF2401-F 8-256)</t>
  </si>
  <si>
    <t>179842.00</t>
  </si>
  <si>
    <t>PF2402-D 8-512</t>
  </si>
  <si>
    <t>Моноблок AIWA PF2402-D 8-512 (PF2402-D 8-512)</t>
  </si>
  <si>
    <t>207842.00</t>
  </si>
  <si>
    <t>PF2702-K 8-512</t>
  </si>
  <si>
    <t>Моноблок AIWA PF2702-K 8-512 (PF2702-K 8-512)</t>
  </si>
  <si>
    <t>224839.00</t>
  </si>
  <si>
    <t>A28442</t>
  </si>
  <si>
    <t>90PT03H3-M01LE0</t>
  </si>
  <si>
    <t>Моноблок ASUS A3202WBA-BA009M, 21.45 FHD/Core i3 1215U/8GB/512GB/ DOS Чёрный/ WD kb&amp;ms/Wi-Fi6+BT5.3/</t>
  </si>
  <si>
    <t>286447.00</t>
  </si>
  <si>
    <t>A27923</t>
  </si>
  <si>
    <t>90PT0372-M024S0</t>
  </si>
  <si>
    <t>Моноблок ASUS A5402WHAK-BA121X (90PT0372-M024S0)</t>
  </si>
  <si>
    <t>408970.00</t>
  </si>
  <si>
    <t>A28414</t>
  </si>
  <si>
    <t>90PT03G3-M061E0</t>
  </si>
  <si>
    <t>Моноблок ASUS E3402WBA-BA011W (90PT03G3-M061E0)</t>
  </si>
  <si>
    <t>349761.00</t>
  </si>
  <si>
    <t>A28415</t>
  </si>
  <si>
    <t>90PT03G3-M031D0</t>
  </si>
  <si>
    <t>Моноблок ASUS E3402WBAK-BA219X (90PT03G3-M031D0)</t>
  </si>
  <si>
    <t>442691.00</t>
  </si>
  <si>
    <t>A28416</t>
  </si>
  <si>
    <t>90PT03G3-M03190</t>
  </si>
  <si>
    <t>Моноблок ASUS E3402WBAK-BA226M (90PT03G3-M03190)</t>
  </si>
  <si>
    <t>402864.00</t>
  </si>
  <si>
    <t>A27899</t>
  </si>
  <si>
    <t>90PT03G4-M03150</t>
  </si>
  <si>
    <t>Моноблок ASUS E3402WBAK-WA058W, Белый (90PT03G4-M03150)</t>
  </si>
  <si>
    <t>393162.00</t>
  </si>
  <si>
    <t>A28417</t>
  </si>
  <si>
    <t>90PT03G4-M03170</t>
  </si>
  <si>
    <t>Моноблок ASUS E3402WBAK-WA070X (90PT03G4-M03170)</t>
  </si>
  <si>
    <t>Моноблок Asus E3402WBAK-WA070X (90PT03G4-M03170)</t>
  </si>
  <si>
    <t>380269.00</t>
  </si>
  <si>
    <t>A28418</t>
  </si>
  <si>
    <t>90PT03G4-M065W0 AiO ASUS</t>
  </si>
  <si>
    <t>Моноблок ASUS E3402WBA-WPC001W (90PT03G4-M065W0 AiO ASUS)</t>
  </si>
  <si>
    <t>A28444</t>
  </si>
  <si>
    <t>90PT03J5-M00VS0</t>
  </si>
  <si>
    <t>Моноблок ASUS E5402WVAK-BA1170, 23.8 FHD HAS/Core i7-1360P/16GB/512GB/ DOS Чёрный/ WL kb&amp;ms /Wi-Fi 6</t>
  </si>
  <si>
    <t>490687.00</t>
  </si>
  <si>
    <t>A28078</t>
  </si>
  <si>
    <t>90PT03J5-M00SH0 ASUS</t>
  </si>
  <si>
    <t>Моноблок ASUS E5402WVAK-BA162X (90PT03J5-M00SH0 ASUS)</t>
  </si>
  <si>
    <t>538173.00</t>
  </si>
  <si>
    <t>A28079</t>
  </si>
  <si>
    <t>90PT03N1-M005C0</t>
  </si>
  <si>
    <t>Моноблок ASUS E5702WVAK-BA0120 (90PT03N1-M005C0)</t>
  </si>
  <si>
    <t>90PT03M1-M004C0</t>
  </si>
  <si>
    <t>Моноблок Asus F3702WFAK-WA0060 (90PT03M1-M004C0)</t>
  </si>
  <si>
    <t>350789.00</t>
  </si>
  <si>
    <t>210-AVPH_123</t>
  </si>
  <si>
    <t>Моноблок Dell OptiPlex 3280 All-in-One XCTO (210-AVPH_123)</t>
  </si>
  <si>
    <t>482538.00</t>
  </si>
  <si>
    <t>A27450</t>
  </si>
  <si>
    <t>210-BCUL-3</t>
  </si>
  <si>
    <t>Моноблок Dell Optiplex 5400 (210-BCUL-3)</t>
  </si>
  <si>
    <t>577119.00</t>
  </si>
  <si>
    <t>A27212</t>
  </si>
  <si>
    <t>210-AYRU_</t>
  </si>
  <si>
    <t>Моноблок Dell OptiPlex 5490 (210-AYRU_)</t>
  </si>
  <si>
    <t>469200.00</t>
  </si>
  <si>
    <t>A28281</t>
  </si>
  <si>
    <t>K222606</t>
  </si>
  <si>
    <t>Моноблок Dell OptiPlex 5490 210-AYRS-Z1 (K222606)</t>
  </si>
  <si>
    <t>210-AYVV_1</t>
  </si>
  <si>
    <t>Моноблок Dell OptiPlex 7490 All-in-One XCTO (210-AYVV_1)</t>
  </si>
  <si>
    <t>599691.00</t>
  </si>
  <si>
    <t>A28283</t>
  </si>
  <si>
    <t>K220204</t>
  </si>
  <si>
    <t>Моноблок HP EliteOne 800 G6 9JE91AV/TC2 (K220204)</t>
  </si>
  <si>
    <t>563044.00</t>
  </si>
  <si>
    <t>6B2A2EA#BJA</t>
  </si>
  <si>
    <t>Моноблок HP Europe ProOne 240 G9 (6B2A2EA#BJA)</t>
  </si>
  <si>
    <t>388371.00</t>
  </si>
  <si>
    <t>884H1EA#BJA</t>
  </si>
  <si>
    <t>Моноблок HP Europe ProOne 440 G9 (884H1EA#BJA)</t>
  </si>
  <si>
    <t>341765.00</t>
  </si>
  <si>
    <t>564F8AV/TC2</t>
  </si>
  <si>
    <t>Моноблок HP Europe ProOne 440 G9 AiO (564F8AV/TC2)</t>
  </si>
  <si>
    <t>256394.00</t>
  </si>
  <si>
    <t>A27656</t>
  </si>
  <si>
    <t>6B2F8EA#BJA</t>
  </si>
  <si>
    <t>Моноблок HP ProOne 240 G9 (6B2F8EA#BJA)</t>
  </si>
  <si>
    <t>462287.00</t>
  </si>
  <si>
    <t>A26123</t>
  </si>
  <si>
    <t>23G69EA</t>
  </si>
  <si>
    <t>Моноблок HP ProOne 440 G6 (23G69EA)</t>
  </si>
  <si>
    <t>539194.00</t>
  </si>
  <si>
    <t>A27060</t>
  </si>
  <si>
    <t>6B2F3EA</t>
  </si>
  <si>
    <t>Моноблок HP ProOne 440 G9 (6B2F3EA)</t>
  </si>
  <si>
    <t>424258.00</t>
  </si>
  <si>
    <t>A27061</t>
  </si>
  <si>
    <t>6B2F4EA</t>
  </si>
  <si>
    <t>Моноблок HP ProOne 440 G9 (6B2F4EA)</t>
  </si>
  <si>
    <t>455998.00</t>
  </si>
  <si>
    <t>A28300</t>
  </si>
  <si>
    <t>K220111</t>
  </si>
  <si>
    <t>Моноблок HP ProOne 600 G6 8WM68AV/TC2 (K220111)</t>
  </si>
  <si>
    <t>467749.00</t>
  </si>
  <si>
    <t>A28280</t>
  </si>
  <si>
    <t>K220112</t>
  </si>
  <si>
    <t>Моноблок HP ProOne 600 G6 8WM68AV/TC3 (K220112)</t>
  </si>
  <si>
    <t>504070.00</t>
  </si>
  <si>
    <t>A26697</t>
  </si>
  <si>
    <t>F0G0017DRU</t>
  </si>
  <si>
    <t>Моноблок Lenovo IdeaCentre 3 24ITL6, Чёрный (F0G0017DRU)</t>
  </si>
  <si>
    <t>376860.00</t>
  </si>
  <si>
    <t>A26704</t>
  </si>
  <si>
    <t>F0GR005FRU</t>
  </si>
  <si>
    <t>Моноблок Lenovo IdeaCentre 5 24IAH7, Серый (F0GR005FRU)</t>
  </si>
  <si>
    <t>497736.00</t>
  </si>
  <si>
    <t>A28003</t>
  </si>
  <si>
    <t>12CEA06K00</t>
  </si>
  <si>
    <t>Моноблок Lenovo ThinkCentre Neo 30a (12CEA06K00)</t>
  </si>
  <si>
    <t>290260.00</t>
  </si>
  <si>
    <t>A28018</t>
  </si>
  <si>
    <t>12K0000CRU</t>
  </si>
  <si>
    <t>Моноблок Lenovo ThinkCentre Neo 30a (12K0000CRU)</t>
  </si>
  <si>
    <t>520927.00</t>
  </si>
  <si>
    <t>A28004</t>
  </si>
  <si>
    <t>12K0001RRU</t>
  </si>
  <si>
    <t>Моноблок Lenovo ThinkCentre Neo 30a (12K0001RRU)</t>
  </si>
  <si>
    <t>394186.00</t>
  </si>
  <si>
    <t>A27045</t>
  </si>
  <si>
    <t>12CE004GRU</t>
  </si>
  <si>
    <t>Моноблок Lenovo ThinkCentre neo 30a 24, Чёрный (12CE004GRU)</t>
  </si>
  <si>
    <t>487632.00</t>
  </si>
  <si>
    <t>A28019</t>
  </si>
  <si>
    <t>12JV000BRU</t>
  </si>
  <si>
    <t>Моноблок Lenovo ThinkCentre Neo 30a Gen 4 (12JV000BRU)</t>
  </si>
  <si>
    <t>431141.00</t>
  </si>
  <si>
    <t>A28022</t>
  </si>
  <si>
    <t>12JYA01000</t>
  </si>
  <si>
    <t>Моноблок Lenovo ThinkCentre Neo 30a Gen 4 (12JYA01000)</t>
  </si>
  <si>
    <t>477112.00</t>
  </si>
  <si>
    <t>A28020</t>
  </si>
  <si>
    <t>12JYA01100</t>
  </si>
  <si>
    <t>Моноблок Lenovo ThinkCentre Neo 30a Gen 4 (12JYA01100)</t>
  </si>
  <si>
    <t>442319.00</t>
  </si>
  <si>
    <t>A26010</t>
  </si>
  <si>
    <t>11LA004YRU</t>
  </si>
  <si>
    <t>Моноблок Lenovo V30a-24IIL (11LA004YRU)</t>
  </si>
  <si>
    <t>A25999</t>
  </si>
  <si>
    <t>11LA0073RU</t>
  </si>
  <si>
    <t>Моноблок Lenovo V30a-24IIL (11LA0073RU)</t>
  </si>
  <si>
    <t>432722.00</t>
  </si>
  <si>
    <t>A26000</t>
  </si>
  <si>
    <t>11FJ005SRU</t>
  </si>
  <si>
    <t>Моноблок Lenovo V50a-24IMB (11FJ005SRU)</t>
  </si>
  <si>
    <t>436425.00</t>
  </si>
  <si>
    <t>A26085</t>
  </si>
  <si>
    <t>11FJ005TRU</t>
  </si>
  <si>
    <t>Моноблок Lenovo V50a-24IMB (11FJ005TRU)</t>
  </si>
  <si>
    <t>Мониторы</t>
  </si>
  <si>
    <t>A28203</t>
  </si>
  <si>
    <t>TE6512MIS-B1AG</t>
  </si>
  <si>
    <t>Интерактивная панель Iiyama TE6514MIS, 65", 4K, Android 11, Quad core A55, 4гб/32гб (TE6512MIS-B1AG)</t>
  </si>
  <si>
    <t>795000.00</t>
  </si>
  <si>
    <t>A28336</t>
  </si>
  <si>
    <t>27GN60R-B</t>
  </si>
  <si>
    <t>Монитор 27" LG 27GN60R Black (27GN60R-B)</t>
  </si>
  <si>
    <t>139990.00</t>
  </si>
  <si>
    <t>A28337</t>
  </si>
  <si>
    <t>27GR75Q-B</t>
  </si>
  <si>
    <t>Монитор 27" LG 27GR75Q Black (27GR75Q-B)</t>
  </si>
  <si>
    <t>189990.00</t>
  </si>
  <si>
    <t>A28338</t>
  </si>
  <si>
    <t>27QN600-B</t>
  </si>
  <si>
    <t>Монитор 27" LG 27QN600 Black (27QN600-B)</t>
  </si>
  <si>
    <t>119990.00</t>
  </si>
  <si>
    <t>A28339</t>
  </si>
  <si>
    <t>27UP850N-W</t>
  </si>
  <si>
    <t>Монитор 27" LG 27UP850N White (27UP850N-W)</t>
  </si>
  <si>
    <t>259000.00</t>
  </si>
  <si>
    <t>UM.HE0EE.X01</t>
  </si>
  <si>
    <t>Монитор Acer ED270X (UM.HE0EE.X01)</t>
  </si>
  <si>
    <t>77587.00</t>
  </si>
  <si>
    <t>UM.QE1EE.H02</t>
  </si>
  <si>
    <t>Монитор Acer EK241YHbi (UM.QE1EE.H02)</t>
  </si>
  <si>
    <t>40923.00</t>
  </si>
  <si>
    <t>UM.HE1EE.H02</t>
  </si>
  <si>
    <t>Монитор Acer EK271Hbi (UM.HE1EE.H02)</t>
  </si>
  <si>
    <t>49998.00</t>
  </si>
  <si>
    <t>UM.QX3EE.E01</t>
  </si>
  <si>
    <t>Монитор Acer K243YEbmix (UM.QX3EE.E01)</t>
  </si>
  <si>
    <t>45130.00</t>
  </si>
  <si>
    <t>UM.QX3EE.H01</t>
  </si>
  <si>
    <t>Монитор Acer K243YHBMIX (UM.QX3EE.H01)</t>
  </si>
  <si>
    <t>46933.00</t>
  </si>
  <si>
    <t>UM.QX0EE.005</t>
  </si>
  <si>
    <t>Монитор Acer KA240Ybi (UM.QX0EE.005)</t>
  </si>
  <si>
    <t>48307.00</t>
  </si>
  <si>
    <t>UM.QX2EE.E05</t>
  </si>
  <si>
    <t>Монитор Acer KA242YEbi (UM.QX2EE.E05)</t>
  </si>
  <si>
    <t>41041.00</t>
  </si>
  <si>
    <t>UM.HX2EE.E13</t>
  </si>
  <si>
    <t>Монитор Acer KA272Ebi (UM.HX2EE.E13)</t>
  </si>
  <si>
    <t>51597.00</t>
  </si>
  <si>
    <t>UM.HE0EE.302</t>
  </si>
  <si>
    <t>Монитор Acer Nitro ED270RS3bmiipx (UM.HE0EE.302)</t>
  </si>
  <si>
    <t>69383.00</t>
  </si>
  <si>
    <t>UM.HE0EE.202</t>
  </si>
  <si>
    <t>Монитор Acer Nitro ED270UP2bmiipx (UM.HE0EE.202)</t>
  </si>
  <si>
    <t>86852.00</t>
  </si>
  <si>
    <t>UM.JE2EE.P08</t>
  </si>
  <si>
    <t>Монитор Acer Nitro ED322QPbmiipx (UM.JE2EE.P08)</t>
  </si>
  <si>
    <t>96916.00</t>
  </si>
  <si>
    <t>UM.QE1EE.P01</t>
  </si>
  <si>
    <t>Монитор Acer Nitro EG241YPbmiipx (UM.QE1EE.P01)</t>
  </si>
  <si>
    <t>64981.00</t>
  </si>
  <si>
    <t>UM.JE2EE.P04</t>
  </si>
  <si>
    <t>Монитор Acer Nitro EI322QURP (UM.JE2EE.P04)</t>
  </si>
  <si>
    <t>113283.00</t>
  </si>
  <si>
    <t>UM.HX2EE.E08</t>
  </si>
  <si>
    <t>Монитор Acer Nitro KG272Ebmiix (UM.HX2EE.E08)</t>
  </si>
  <si>
    <t>57613.00</t>
  </si>
  <si>
    <t>UM.WQ1EE.H01</t>
  </si>
  <si>
    <t>Монитор Acer Nitro QG221QHbii (UM.WQ1EE.H01)</t>
  </si>
  <si>
    <t>42352.00</t>
  </si>
  <si>
    <t>UM.QQ0EE.301</t>
  </si>
  <si>
    <t>Монитор Acer Nitro QG240YH3bix (UM.QQ0EE.301)</t>
  </si>
  <si>
    <t>42578.00</t>
  </si>
  <si>
    <t>UM.QQ0EE.304</t>
  </si>
  <si>
    <t>Монитор Acer Nitro QG240YS3bipx (UM.QQ0EE.304)</t>
  </si>
  <si>
    <t>54738.00</t>
  </si>
  <si>
    <t>UM.HQ0EE.301</t>
  </si>
  <si>
    <t>Монитор Acer Nitro QG270H3bix (UM.HQ0EE.301)</t>
  </si>
  <si>
    <t>53139.00</t>
  </si>
  <si>
    <t>UM.HQ0EE.304</t>
  </si>
  <si>
    <t>Монитор Acer Nitro QG270S3bipx (UM.HQ0EE.304)</t>
  </si>
  <si>
    <t>67123.00</t>
  </si>
  <si>
    <t>UM.HQ1EE.001</t>
  </si>
  <si>
    <t>Монитор Acer Nitro QG271bii (UM.HQ1EE.001)</t>
  </si>
  <si>
    <t>99637.00</t>
  </si>
  <si>
    <t>UM.QV0EE.304</t>
  </si>
  <si>
    <t>Монитор Acer Nitro VG240YM3bmiipx (UM.QV0EE.304)</t>
  </si>
  <si>
    <t>61374.00</t>
  </si>
  <si>
    <t>UM.QV3EE.E01</t>
  </si>
  <si>
    <t>Монитор Acer Nitro VG243YEbii (UM.QV3EE.E01)</t>
  </si>
  <si>
    <t>44453.00</t>
  </si>
  <si>
    <t>UM.KV2EE.V01</t>
  </si>
  <si>
    <t>Монитор Acer Nitro VG252QLVbmiipx (UM.KV2EE.V01)</t>
  </si>
  <si>
    <t>81230.00</t>
  </si>
  <si>
    <t>UM.KV2EE.S01</t>
  </si>
  <si>
    <t>Монитор Acer Nitro VG252QSbmiipx (UM.KV2EE.S01)</t>
  </si>
  <si>
    <t>UM.HV0EE.E06</t>
  </si>
  <si>
    <t>Монитор Acer Nitro VG270Ebmiix (UM.HV0EE.E06)</t>
  </si>
  <si>
    <t>55583.00</t>
  </si>
  <si>
    <t>UM.HV0EE.303</t>
  </si>
  <si>
    <t>Монитор Acer Nitro VG270M3bmiipx (UM.HV0EE.303)</t>
  </si>
  <si>
    <t>72683.00</t>
  </si>
  <si>
    <t>UM.HV0EE.E09</t>
  </si>
  <si>
    <t>Монитор Acer Nitro VG270UEbmiipx (UM.HV0EE.E09)</t>
  </si>
  <si>
    <t>76121.00</t>
  </si>
  <si>
    <t>UM.HV1EE.301</t>
  </si>
  <si>
    <t>Монитор Acer Nitro VG271UM3bmiipx (UM.HV1EE.301)</t>
  </si>
  <si>
    <t>95394.00</t>
  </si>
  <si>
    <t>UM.HV3EE.E01</t>
  </si>
  <si>
    <t>Монитор Acer Nitro VG273Ebmiix (UM.HV3EE.E01)</t>
  </si>
  <si>
    <t>57274.00</t>
  </si>
  <si>
    <t>UM.HX0EE.301</t>
  </si>
  <si>
    <t>Монитор Acer Nitro XF270S3biphx (UM.HX0EE.301)</t>
  </si>
  <si>
    <t>71325.00</t>
  </si>
  <si>
    <t>UM.FX2EE.F01</t>
  </si>
  <si>
    <t>Монитор Acer Nitro XV242Fbmiiprx (UM.FX2EE.F01)</t>
  </si>
  <si>
    <t>238782.00</t>
  </si>
  <si>
    <t>UM.HX1EE.301</t>
  </si>
  <si>
    <t>Монитор Acer Nitro XV271UM3bmiiprx (UM.HX1EE.301)</t>
  </si>
  <si>
    <t>102963.00</t>
  </si>
  <si>
    <t>UM.HX5EE.V05</t>
  </si>
  <si>
    <t>Монитор Acer Nitro XV275KVymipruzx (UM.HX5EE.V05)</t>
  </si>
  <si>
    <t>226889.00</t>
  </si>
  <si>
    <t>UM.JX2EE.V13</t>
  </si>
  <si>
    <t>Монитор Acer Nitro XV322QKKVbmiiphuzx (UM.JX2EE.V13)</t>
  </si>
  <si>
    <t>326167.00</t>
  </si>
  <si>
    <t>UM.CX5EE.301</t>
  </si>
  <si>
    <t>Монитор Acer Nitro XV345CURV3bmiphuzx (UM.CX5EE.301)</t>
  </si>
  <si>
    <t>175236.00</t>
  </si>
  <si>
    <t>UM.CX2EE.301</t>
  </si>
  <si>
    <t>Монитор Acer Nitro XZ342CUS3bmiipphx (UM.CX2EE.301)</t>
  </si>
  <si>
    <t>163711.00</t>
  </si>
  <si>
    <t>UM.HXXEE.001</t>
  </si>
  <si>
    <t>Монитор Acer Predator X27Ubmiipruzx (UM.HXXEE.001)</t>
  </si>
  <si>
    <t>399639.00</t>
  </si>
  <si>
    <t>UM.CXXEE.V01</t>
  </si>
  <si>
    <t>Монитор Acer Predator X34Vbmiiphuzx (UM.CXXEE.V01)</t>
  </si>
  <si>
    <t>477815.00</t>
  </si>
  <si>
    <t>UM.MXXEE.001</t>
  </si>
  <si>
    <t>Монитор Acer Predator X45bmiiphuzx (UM.MXXEE.001)</t>
  </si>
  <si>
    <t>720446.00</t>
  </si>
  <si>
    <t>UM.HR2EE.E05</t>
  </si>
  <si>
    <t>Монитор Acer R272Eyi (UM.HR2EE.E05)</t>
  </si>
  <si>
    <t>56910.00</t>
  </si>
  <si>
    <t>UM.HR2EE.E09</t>
  </si>
  <si>
    <t>Монитор Acer R272Eymix (UM.HR2EE.E09)</t>
  </si>
  <si>
    <t>58596.00</t>
  </si>
  <si>
    <t>UM.HR2EE.H01</t>
  </si>
  <si>
    <t>Монитор Acer R272Hyi (UM.HR2EE.H01)</t>
  </si>
  <si>
    <t>55870.00</t>
  </si>
  <si>
    <t>UM.QS2EE.E01</t>
  </si>
  <si>
    <t>Монитор Acer SA242YEbi (UM.QS2EE.E01)</t>
  </si>
  <si>
    <t>41953.00</t>
  </si>
  <si>
    <t>UM.HS2EE.E09</t>
  </si>
  <si>
    <t>Монитор Acer SA272Ebi (UM.HS2EE.E09)</t>
  </si>
  <si>
    <t>51325.00</t>
  </si>
  <si>
    <t>UM.HS2EE.E25</t>
  </si>
  <si>
    <t>Монитор Acer SH272UEbmiphux (UM.HS2EE.E25)</t>
  </si>
  <si>
    <t>86913.00</t>
  </si>
  <si>
    <t>UM.CV6EE.B08</t>
  </si>
  <si>
    <t>Монитор Acer V196LBbmd (UM.CV6EE.B08)</t>
  </si>
  <si>
    <t>50987.00</t>
  </si>
  <si>
    <t>UM.IV6EE.A01</t>
  </si>
  <si>
    <t>Монитор Acer V206HQLAB (UM.IV6EE.A01)</t>
  </si>
  <si>
    <t>33093.00</t>
  </si>
  <si>
    <t>UM.QR2EE.E01</t>
  </si>
  <si>
    <t>Монитор Acer Vero RL242YEyiiv (UM.QR2EE.E01)</t>
  </si>
  <si>
    <t>45642.00</t>
  </si>
  <si>
    <t>UM.HR2EE.E01</t>
  </si>
  <si>
    <t>Монитор Acer Vero RL272Eyiiv (UM.HR2EE.E01)</t>
  </si>
  <si>
    <t>57454.00</t>
  </si>
  <si>
    <t>UM.QR2EE.013</t>
  </si>
  <si>
    <t>Монитор Acer Vero RS242Ybpamix (UM.QR2EE.013)</t>
  </si>
  <si>
    <t>45488.00</t>
  </si>
  <si>
    <t>UM.HR2EE.017</t>
  </si>
  <si>
    <t>Монитор Acer Vero RS272bpamix (UM.HR2EE.017)</t>
  </si>
  <si>
    <t>56003.00</t>
  </si>
  <si>
    <t>UM.QV7EE.A14</t>
  </si>
  <si>
    <t>Монитор Acer Vero V247YAbmipxv (UM.QV7EE.A14)</t>
  </si>
  <si>
    <t>51745.00</t>
  </si>
  <si>
    <t>UM.HV7EE.E09</t>
  </si>
  <si>
    <t>Монитор Acer Vero V277Ebiv (UM.HV7EE.E09)</t>
  </si>
  <si>
    <t>53477.00</t>
  </si>
  <si>
    <t>CK-27Q75-V</t>
  </si>
  <si>
    <t>Монитор AIWA CK-27Q75-V (CK-27Q75-V)</t>
  </si>
  <si>
    <t>65237.00</t>
  </si>
  <si>
    <t>CK-32Q165-V</t>
  </si>
  <si>
    <t>Монитор AIWA CK-32Q165-V (CK-32Q165-V)</t>
  </si>
  <si>
    <t>91361.00</t>
  </si>
  <si>
    <t>F4-24F180-F</t>
  </si>
  <si>
    <t>Монитор AIWA F4-24F180-F (F4-24F180-F)</t>
  </si>
  <si>
    <t>48619.00</t>
  </si>
  <si>
    <t>F4-27Q165-F</t>
  </si>
  <si>
    <t>Монитор AIWA F4-27Q165-F (F4-27Q165-F)</t>
  </si>
  <si>
    <t>80359.00</t>
  </si>
  <si>
    <t>F7-27Q75-K</t>
  </si>
  <si>
    <t>Монитор AIWA F7-27Q75-K (F7-27Q75-K)</t>
  </si>
  <si>
    <t>72985.00</t>
  </si>
  <si>
    <t>A28037</t>
  </si>
  <si>
    <t>22B2H/EU/01</t>
  </si>
  <si>
    <t>Монитор AOC 22B2H (22B2H/EU/01)</t>
  </si>
  <si>
    <t>40493.00</t>
  </si>
  <si>
    <t>A27181</t>
  </si>
  <si>
    <t>Монитор AOC 22B2H, Чёрный (22B2H/EU/01)</t>
  </si>
  <si>
    <t>40204.00</t>
  </si>
  <si>
    <t>A27182</t>
  </si>
  <si>
    <t>24B2XD</t>
  </si>
  <si>
    <t>Монитор AOC 24B2XD (24B2XD)</t>
  </si>
  <si>
    <t>47398.00</t>
  </si>
  <si>
    <t>A28403</t>
  </si>
  <si>
    <t>24B2XDA/01</t>
  </si>
  <si>
    <t>Монитор AOC 24B2XDA (24B2XDA/01)</t>
  </si>
  <si>
    <t>48668.00</t>
  </si>
  <si>
    <t>A27150</t>
  </si>
  <si>
    <t>24B2XDA</t>
  </si>
  <si>
    <t>Монитор AOC 24B2XDA, Чёрный (24B2XDA)</t>
  </si>
  <si>
    <t>A27152</t>
  </si>
  <si>
    <t>24B2XH/EU/01</t>
  </si>
  <si>
    <t>Монитор AOC 24B2XH, Чёрный (24B2XH/EU/01)</t>
  </si>
  <si>
    <t>50255.00</t>
  </si>
  <si>
    <t>A28404</t>
  </si>
  <si>
    <t>24B3HMA2/01</t>
  </si>
  <si>
    <t>Монитор AOC 24B3HMA2 (24B3HMA2/01)</t>
  </si>
  <si>
    <t>53581.00</t>
  </si>
  <si>
    <t>A28227</t>
  </si>
  <si>
    <t>24E1Q/01</t>
  </si>
  <si>
    <t>Монитор AOC 24E1Q (24E1Q/01)</t>
  </si>
  <si>
    <t>61824.00</t>
  </si>
  <si>
    <t>A27466</t>
  </si>
  <si>
    <t>24E3UM/01</t>
  </si>
  <si>
    <t>Монитор AOC 24E3UM, Чёрный (24E3UM/01)</t>
  </si>
  <si>
    <t>74704.00</t>
  </si>
  <si>
    <t>A26824</t>
  </si>
  <si>
    <t>24G2SAE/BK</t>
  </si>
  <si>
    <t>Монитор AOC 24G2SAE, Чёрный (24G2SAE/BK)</t>
  </si>
  <si>
    <t>62854.00</t>
  </si>
  <si>
    <t>A28405</t>
  </si>
  <si>
    <t>24G2SP/BK/01</t>
  </si>
  <si>
    <t>Монитор AOC 24G2SP (24G2SP/BK/01)</t>
  </si>
  <si>
    <t>84640.00</t>
  </si>
  <si>
    <t>A28406</t>
  </si>
  <si>
    <t>24P1/01</t>
  </si>
  <si>
    <t>Монитор AOC 24P1 (24P1/01)</t>
  </si>
  <si>
    <t>95220.00</t>
  </si>
  <si>
    <t>A26814</t>
  </si>
  <si>
    <t>24V5CE/BK</t>
  </si>
  <si>
    <t>Монитор AOC 24V5CE (24V5CE/BK)</t>
  </si>
  <si>
    <t>100979.00</t>
  </si>
  <si>
    <t>A28228</t>
  </si>
  <si>
    <t>27B2DM/01</t>
  </si>
  <si>
    <t>Монитор AOC 27B2DM (27B2DM/01)</t>
  </si>
  <si>
    <t>66461.00</t>
  </si>
  <si>
    <t>A25755</t>
  </si>
  <si>
    <t>27B2H/EU</t>
  </si>
  <si>
    <t>Монитор AOC 27B2H (27B2H/EU)</t>
  </si>
  <si>
    <t>59248.00</t>
  </si>
  <si>
    <t>A26916</t>
  </si>
  <si>
    <t>27B2H/EU/01</t>
  </si>
  <si>
    <t>Монитор AOC 27B2H (27B2H/EU/01)</t>
  </si>
  <si>
    <t>60835.00</t>
  </si>
  <si>
    <t>A26915</t>
  </si>
  <si>
    <t>27B2QAM/01</t>
  </si>
  <si>
    <t>Монитор AOC 27B2QAM (27B2QAM/01)</t>
  </si>
  <si>
    <t>66654.00</t>
  </si>
  <si>
    <t>A28229</t>
  </si>
  <si>
    <t>27B3HM/01</t>
  </si>
  <si>
    <t>Монитор AOC 27B3HM (27B3HM/01)</t>
  </si>
  <si>
    <t>A28407</t>
  </si>
  <si>
    <t>27B3HMA2/01</t>
  </si>
  <si>
    <t>Монитор AOC 27B3HMA2 (27B3HMA2/01)</t>
  </si>
  <si>
    <t>A27184</t>
  </si>
  <si>
    <t>27V5CE/BK</t>
  </si>
  <si>
    <t>Монитор AOC 27V5CE, Чёрный (27V5CE/BK)</t>
  </si>
  <si>
    <t>117466.00</t>
  </si>
  <si>
    <t>A27470</t>
  </si>
  <si>
    <t>CQ27G2U/BK</t>
  </si>
  <si>
    <t>Монитор AOC CQ27G2U, Чёрный (CQ27G2U/BK)</t>
  </si>
  <si>
    <t>123648.00</t>
  </si>
  <si>
    <t>A28302</t>
  </si>
  <si>
    <t>K220939</t>
  </si>
  <si>
    <t>Монитор AOC E2270SWHN (K220939)</t>
  </si>
  <si>
    <t>81585.00</t>
  </si>
  <si>
    <t>A25754</t>
  </si>
  <si>
    <t>E2270SWN</t>
  </si>
  <si>
    <t>Монитор AOC E2270SWN (E2270SWN)</t>
  </si>
  <si>
    <t>34632.00</t>
  </si>
  <si>
    <t>A28465</t>
  </si>
  <si>
    <t>24P3QW</t>
  </si>
  <si>
    <t>Монитор AOC Pro-Line 24P3QW, 23.8" IPS 1920x1080 75Hz 4ms 3000cd/m 1000:1 2xHDMI 1xDP 1xUSB-B, 4xUSB</t>
  </si>
  <si>
    <t>97373.00</t>
  </si>
  <si>
    <t>A28230</t>
  </si>
  <si>
    <t>Q27B3MA</t>
  </si>
  <si>
    <t>Монитор AOC Q27B3MA/01 (Q27B3MA)</t>
  </si>
  <si>
    <t>93251.00</t>
  </si>
  <si>
    <t>A28408</t>
  </si>
  <si>
    <t>Q32V4/01</t>
  </si>
  <si>
    <t>Монитор AOC Q32V4 (Q32V4/01)</t>
  </si>
  <si>
    <t>132250.00</t>
  </si>
  <si>
    <t>A27039</t>
  </si>
  <si>
    <t>U32U1</t>
  </si>
  <si>
    <t>Монитор AOC U32U1 (U32U1)</t>
  </si>
  <si>
    <t>586080.00</t>
  </si>
  <si>
    <t>A27832</t>
  </si>
  <si>
    <t>PG34WQ15R3A</t>
  </si>
  <si>
    <t>Монитор ASRock PG34WQ15R3A, Чёрный (PG34WQ15R3A)</t>
  </si>
  <si>
    <t>315990.00</t>
  </si>
  <si>
    <t>A26647</t>
  </si>
  <si>
    <t>BE24EQSK 24'' ASUS</t>
  </si>
  <si>
    <t>Монитор ASUS BE24EQSK (BE24EQSK 24'' ASUS)</t>
  </si>
  <si>
    <t>288778.00</t>
  </si>
  <si>
    <t>90LM06Q0-B01370</t>
  </si>
  <si>
    <t>Монитор Asus ProArt PA278CV (90LM06Q0-B01370)</t>
  </si>
  <si>
    <t>322561.00</t>
  </si>
  <si>
    <t>A27987</t>
  </si>
  <si>
    <t>90LM054L-B02370</t>
  </si>
  <si>
    <t>Монитор ASUS VA24DQSB (90LM054L-B02370)</t>
  </si>
  <si>
    <t>106560.00</t>
  </si>
  <si>
    <t>Монитор Asus VA24DQSB (90LM054L-B02370)</t>
  </si>
  <si>
    <t>132692.00</t>
  </si>
  <si>
    <t>90LM0559-B01170</t>
  </si>
  <si>
    <t>Монитор Asus VA27EQSB (90LM0559-B01170)</t>
  </si>
  <si>
    <t>171529.00</t>
  </si>
  <si>
    <t>A27796</t>
  </si>
  <si>
    <t>VG249QM1A</t>
  </si>
  <si>
    <t>Монитор ASUS VG249QM1A (VG249QM1A)</t>
  </si>
  <si>
    <t>214186.00</t>
  </si>
  <si>
    <t>A27797</t>
  </si>
  <si>
    <t>VG279QL1A</t>
  </si>
  <si>
    <t>Монитор ASUS VG279QL1A (VG279QL1A)</t>
  </si>
  <si>
    <t>166234.00</t>
  </si>
  <si>
    <t>A27798</t>
  </si>
  <si>
    <t>90LM05H0-B01370</t>
  </si>
  <si>
    <t>Монитор ASUS VG279QM, Чёрный (90LM05H0-B01370)</t>
  </si>
  <si>
    <t>229104.00</t>
  </si>
  <si>
    <t>A27799</t>
  </si>
  <si>
    <t>VG27VQ</t>
  </si>
  <si>
    <t>Монитор ASUS VG27VQ, Чёрный (VG27VQ)</t>
  </si>
  <si>
    <t>192341.00</t>
  </si>
  <si>
    <t>A26821</t>
  </si>
  <si>
    <t>VS197DE</t>
  </si>
  <si>
    <t>Монитор ASUS VS197DE, Чёрный (VS197DE)</t>
  </si>
  <si>
    <t>35698.00</t>
  </si>
  <si>
    <t>210-BJKC</t>
  </si>
  <si>
    <t>Монитор Dell 4K Conference Room P5524Q (210-BJKC)</t>
  </si>
  <si>
    <t>517682.00</t>
  </si>
  <si>
    <t>210-AURO</t>
  </si>
  <si>
    <t>Монитор Dell E2020H (210-AURO)</t>
  </si>
  <si>
    <t>63708.00</t>
  </si>
  <si>
    <t>A26255</t>
  </si>
  <si>
    <t>210-ALFS</t>
  </si>
  <si>
    <t>Монитор Dell E2216HV (210-ALFS)</t>
  </si>
  <si>
    <t>44160.00</t>
  </si>
  <si>
    <t>A28276</t>
  </si>
  <si>
    <t>K204235</t>
  </si>
  <si>
    <t>Монитор Dell E2220H 210-AUXD (K204235)</t>
  </si>
  <si>
    <t>47000.00</t>
  </si>
  <si>
    <t>A28284</t>
  </si>
  <si>
    <t>K217834</t>
  </si>
  <si>
    <t>Монитор Dell E2222HS 210-AZKV (K217834)</t>
  </si>
  <si>
    <t>79388.00</t>
  </si>
  <si>
    <t>210-ATTS</t>
  </si>
  <si>
    <t>Монитор Dell E2420H (210-ATTS)</t>
  </si>
  <si>
    <t>93676.00</t>
  </si>
  <si>
    <t>210-BGPJ</t>
  </si>
  <si>
    <t>Монитор Dell E2424HS (210-BGPJ)</t>
  </si>
  <si>
    <t>80252.00</t>
  </si>
  <si>
    <t>210-ATZM</t>
  </si>
  <si>
    <t>Монитор Dell E2720H (210-ATZM)</t>
  </si>
  <si>
    <t>126301.00</t>
  </si>
  <si>
    <t>210-BEJQ</t>
  </si>
  <si>
    <t>Монитор Dell E2723H (210-BEJQ)</t>
  </si>
  <si>
    <t>73877.00</t>
  </si>
  <si>
    <t>210-BHQQ</t>
  </si>
  <si>
    <t>Монитор Dell P1424H (210-BHQQ)</t>
  </si>
  <si>
    <t>143906.00</t>
  </si>
  <si>
    <t>210-AZYX</t>
  </si>
  <si>
    <t>Монитор Dell P2422H (210-AZYX)</t>
  </si>
  <si>
    <t>97116.00</t>
  </si>
  <si>
    <t>210-BBBG</t>
  </si>
  <si>
    <t>Монитор Dell P2422HE (210-BBBG)</t>
  </si>
  <si>
    <t>123275.00</t>
  </si>
  <si>
    <t>210-BDFS</t>
  </si>
  <si>
    <t>Монитор Dell P2423 (210-BDFS)</t>
  </si>
  <si>
    <t>99663.00</t>
  </si>
  <si>
    <t>210-BHSK</t>
  </si>
  <si>
    <t>Монитор Dell P2424HT (210-BHSK)</t>
  </si>
  <si>
    <t>223358.00</t>
  </si>
  <si>
    <t>210-APXF</t>
  </si>
  <si>
    <t>Монитор Dell P2719H (210-APXF)</t>
  </si>
  <si>
    <t>115355.00</t>
  </si>
  <si>
    <t>210-AZYZ</t>
  </si>
  <si>
    <t>Монитор Dell P2722H (210-AZYZ)</t>
  </si>
  <si>
    <t>124802.00</t>
  </si>
  <si>
    <t>A26635</t>
  </si>
  <si>
    <t>Монитор Dell P2722H, 27" (210-AZYZ)</t>
  </si>
  <si>
    <t>110400.00</t>
  </si>
  <si>
    <t>210-BDDX</t>
  </si>
  <si>
    <t>Монитор Dell P2723D (210-BDDX)</t>
  </si>
  <si>
    <t>178100.00</t>
  </si>
  <si>
    <t>210-BDGB</t>
  </si>
  <si>
    <t>Монитор Dell P3223DE (210-BDGB)</t>
  </si>
  <si>
    <t>247350.00</t>
  </si>
  <si>
    <t>A28455</t>
  </si>
  <si>
    <t>210-BEQZ</t>
  </si>
  <si>
    <t>Монитор Dell P3223QE, 31.5 ''/IPS/3840x2160 Pix/ 60 Hz/ 5 ms/ USB 3.2 Gen 1/USB-C hub//350 ANSI lum/</t>
  </si>
  <si>
    <t>301716.00</t>
  </si>
  <si>
    <t>A26258</t>
  </si>
  <si>
    <t>210-AXKR</t>
  </si>
  <si>
    <t>Монитор Dell S2421H (210-AXKR)</t>
  </si>
  <si>
    <t>109848.00</t>
  </si>
  <si>
    <t>A28277</t>
  </si>
  <si>
    <t>K191096</t>
  </si>
  <si>
    <t>Монитор Dell SE2219H 210-AQOL (K191096)</t>
  </si>
  <si>
    <t>35000.00</t>
  </si>
  <si>
    <t>210-BEGY</t>
  </si>
  <si>
    <t>Монитор Dell SE3223Q (210-BEGY)</t>
  </si>
  <si>
    <t>173688.00</t>
  </si>
  <si>
    <t>210-BCXK</t>
  </si>
  <si>
    <t>Монитор Dell U2723QE (210-BCXK)</t>
  </si>
  <si>
    <t>460279.00</t>
  </si>
  <si>
    <t>A28222</t>
  </si>
  <si>
    <t>210-AYUI</t>
  </si>
  <si>
    <t>Монитор Dell UltraSharp U2422H (210-AYUI)</t>
  </si>
  <si>
    <t>138058.00</t>
  </si>
  <si>
    <t>A26421</t>
  </si>
  <si>
    <t>9VH72AA</t>
  </si>
  <si>
    <t>Монитор HP E22 G4 (9VH72AA)</t>
  </si>
  <si>
    <t>83582.00</t>
  </si>
  <si>
    <t>A26573</t>
  </si>
  <si>
    <t>9VF96AA</t>
  </si>
  <si>
    <t>Монитор HP E23 G4 (9VF96AA)</t>
  </si>
  <si>
    <t>89401.00</t>
  </si>
  <si>
    <t>A27714</t>
  </si>
  <si>
    <t>6N6E9AA</t>
  </si>
  <si>
    <t>Монитор HP E24 G5, Чёрный (6N6E9AA)</t>
  </si>
  <si>
    <t>1B065AA#ABB</t>
  </si>
  <si>
    <t>Монитор HP Europe E14 G4 Portable (1B065AA#ABB)</t>
  </si>
  <si>
    <t>147416.00</t>
  </si>
  <si>
    <t>9VF99AA#ABB</t>
  </si>
  <si>
    <t>Монитор HP Europe E24 G4 (9VF99AA#ABB)</t>
  </si>
  <si>
    <t>82517.00</t>
  </si>
  <si>
    <t>6N6E9AA#ABB</t>
  </si>
  <si>
    <t>Монитор HP Europe E24 G5 (6N6E9AA#ABB)</t>
  </si>
  <si>
    <t>85366.00</t>
  </si>
  <si>
    <t>6N4F1AA#ABB</t>
  </si>
  <si>
    <t>Монитор HP Europe E24q G5 (6N4F1AA#ABB)</t>
  </si>
  <si>
    <t>100411.00</t>
  </si>
  <si>
    <t>E4U30AA#ABB</t>
  </si>
  <si>
    <t>Монитор HP Europe EliteDisplay E190i (E4U30AA#ABB)</t>
  </si>
  <si>
    <t>92291.00</t>
  </si>
  <si>
    <t>1FH48AA#ABB</t>
  </si>
  <si>
    <t>Монитор HP Europe EliteDisplay E243m (1FH48AA#ABB)</t>
  </si>
  <si>
    <t>149661.00</t>
  </si>
  <si>
    <t>2D9J9AA#ABB</t>
  </si>
  <si>
    <t>Монитор HP Europe M22f FHD (2D9J9AA#ABB)</t>
  </si>
  <si>
    <t>74707.00</t>
  </si>
  <si>
    <t>2D9K0AA#ABB</t>
  </si>
  <si>
    <t>Монитор HP Europe M24f FHD (2D9K0AA#ABB)</t>
  </si>
  <si>
    <t>84074.00</t>
  </si>
  <si>
    <t>5QG34AA#ABB</t>
  </si>
  <si>
    <t>Монитор HP Europe P224 (5QG34AA#ABB)</t>
  </si>
  <si>
    <t>60665.00</t>
  </si>
  <si>
    <t>9TT53AA#ABB</t>
  </si>
  <si>
    <t>Монитор HP Europe P22v G4 (9TT53AA#ABB)</t>
  </si>
  <si>
    <t>73646.00</t>
  </si>
  <si>
    <t>1A7E5AA#ABB</t>
  </si>
  <si>
    <t>Монитор HP Europe P24 G4 (1A7E5AA#ABB)</t>
  </si>
  <si>
    <t>83994.00</t>
  </si>
  <si>
    <t>7VH44AA#ABB</t>
  </si>
  <si>
    <t>Монитор HP Europe P24h G4 FHD (7VH44AA#ABB)</t>
  </si>
  <si>
    <t>103826.00</t>
  </si>
  <si>
    <t>64W34AA#ABB</t>
  </si>
  <si>
    <t>Монитор HP Europe P24h G5 (64W34AA#ABB)</t>
  </si>
  <si>
    <t>69281.00</t>
  </si>
  <si>
    <t>9TT78AA#ABB</t>
  </si>
  <si>
    <t>Монитор HP Europe P24v G4 (9TT78AA#ABB)</t>
  </si>
  <si>
    <t>84236.00</t>
  </si>
  <si>
    <t>64W18AA#ABB</t>
  </si>
  <si>
    <t>Монитор HP Europe P24v G5 (64W18AA#ABB)</t>
  </si>
  <si>
    <t>69673.00</t>
  </si>
  <si>
    <t>64X69AA#ABB</t>
  </si>
  <si>
    <t>Монитор HP Europe P27 G5 (64X69AA#ABB)</t>
  </si>
  <si>
    <t>75742.00</t>
  </si>
  <si>
    <t>8Y2K9AA#ABB</t>
  </si>
  <si>
    <t>Монитор HP Europe S7 Pro 732pk (8Y2K9AA#ABB)</t>
  </si>
  <si>
    <t>405470.00</t>
  </si>
  <si>
    <t>3G828AA#ABB</t>
  </si>
  <si>
    <t>Монитор HP Europe Z24f G3 (3G828AA#ABB)</t>
  </si>
  <si>
    <t>157419.00</t>
  </si>
  <si>
    <t>1C4Z5AA#ABB</t>
  </si>
  <si>
    <t>Монитор HP Europe Z24n G3 WUXGA (1C4Z5AA#ABB)</t>
  </si>
  <si>
    <t>126253.00</t>
  </si>
  <si>
    <t>A28278</t>
  </si>
  <si>
    <t>K210487</t>
  </si>
  <si>
    <t>Монитор HP P22 G4 1A7E4AA#ABB (K210487)</t>
  </si>
  <si>
    <t>77466.00</t>
  </si>
  <si>
    <t>A25901</t>
  </si>
  <si>
    <t>8WH58AA</t>
  </si>
  <si>
    <t>Монитор HP V28 4K (8WH58AA)</t>
  </si>
  <si>
    <t>113354.00</t>
  </si>
  <si>
    <t>A27699</t>
  </si>
  <si>
    <t>9FM22AA</t>
  </si>
  <si>
    <t>Монитор HP X24c Curved 1500R, Чёрный (9FM22AA)</t>
  </si>
  <si>
    <t>68732.00</t>
  </si>
  <si>
    <t>A26240</t>
  </si>
  <si>
    <t>3G828AA</t>
  </si>
  <si>
    <t>Монитор HP Z24f G3 (3G828AA)</t>
  </si>
  <si>
    <t>134366.00</t>
  </si>
  <si>
    <t>A28331</t>
  </si>
  <si>
    <t>RRB2413V</t>
  </si>
  <si>
    <t>Монитор HuntKey RRB2413V (RRB2413V)</t>
  </si>
  <si>
    <t>57035.00</t>
  </si>
  <si>
    <t>A28332</t>
  </si>
  <si>
    <t>RRB2713V</t>
  </si>
  <si>
    <t>Монитор HuntKey RRB2713V (RRB2713V)</t>
  </si>
  <si>
    <t>72900.00</t>
  </si>
  <si>
    <t>A26213</t>
  </si>
  <si>
    <t>XU2793HSU-B4</t>
  </si>
  <si>
    <t>Монитор Iiyama ProLite XU2793HSU-B4, Чёрный (XU2793HSU-B4)</t>
  </si>
  <si>
    <t>69352.00</t>
  </si>
  <si>
    <t>A27621</t>
  </si>
  <si>
    <t>T2754MSC-B1AG</t>
  </si>
  <si>
    <t>Монитор Iiyama T2754, Чёрный (T2754MSC-B1AG)</t>
  </si>
  <si>
    <t>213187.00</t>
  </si>
  <si>
    <t>A27644</t>
  </si>
  <si>
    <t>TF2415MC-B2</t>
  </si>
  <si>
    <t>Монитор Iiyama TF2415, Чёрный (TF2415MC-B2)</t>
  </si>
  <si>
    <t>282237.00</t>
  </si>
  <si>
    <t>A26057</t>
  </si>
  <si>
    <t>X2474HS-B2</t>
  </si>
  <si>
    <t>Монитор Iiyama X2474HS (X2474HS-B2)</t>
  </si>
  <si>
    <t>87814.00</t>
  </si>
  <si>
    <t>A26756</t>
  </si>
  <si>
    <t>XB3288UHSU-B1</t>
  </si>
  <si>
    <t>Монитор Iiyama XB3288UHSU, Чёрный (XB3288UHSU-B1)</t>
  </si>
  <si>
    <t>258681.00</t>
  </si>
  <si>
    <t>A26056</t>
  </si>
  <si>
    <t>XU2294HSU-B1</t>
  </si>
  <si>
    <t>Монитор Iiyama XU2294HS, Чёрный (XU2294HSU-B1)</t>
  </si>
  <si>
    <t>88872.00</t>
  </si>
  <si>
    <t>A26059</t>
  </si>
  <si>
    <t>XU2492HSU-B1</t>
  </si>
  <si>
    <t>Монитор Iiyama XU2492H (XU2492HSU-B1)</t>
  </si>
  <si>
    <t>61814.00</t>
  </si>
  <si>
    <t>A28142</t>
  </si>
  <si>
    <t>XU2493HS-B5</t>
  </si>
  <si>
    <t>Монитор Iiyama XU2493 (XU2493HS-B5)</t>
  </si>
  <si>
    <t>58047.00</t>
  </si>
  <si>
    <t>A26058</t>
  </si>
  <si>
    <t>XUB2492HSU-B1</t>
  </si>
  <si>
    <t>Монитор Iiyama XUB2492HS (XUB2492HSU-B1)</t>
  </si>
  <si>
    <t>A26060</t>
  </si>
  <si>
    <t>XUB2796HSU-B1</t>
  </si>
  <si>
    <t>Монитор Iiyama XUB2796 (XUB2796HSU-B1)</t>
  </si>
  <si>
    <t>135953.00</t>
  </si>
  <si>
    <t>A27618</t>
  </si>
  <si>
    <t>XUB2796HSU-B5</t>
  </si>
  <si>
    <t>Монитор Iiyama XUB2796, Чёрный (XUB2796HSU-B5)</t>
  </si>
  <si>
    <t>A27540</t>
  </si>
  <si>
    <t>67A2KAC6EU</t>
  </si>
  <si>
    <t>Монитор Lenovo D24-40 (67A2KAC6EU)</t>
  </si>
  <si>
    <t>56391.00</t>
  </si>
  <si>
    <t>A27782</t>
  </si>
  <si>
    <t>67A3KAC6EU</t>
  </si>
  <si>
    <t>Монитор Lenovo D27-40 (67A3KAC6EU)</t>
  </si>
  <si>
    <t>69299.00</t>
  </si>
  <si>
    <t>A26972</t>
  </si>
  <si>
    <t>66FDGAC2EU</t>
  </si>
  <si>
    <t>Монитор Lenovo D32u-40 (66FDGAC2EU)</t>
  </si>
  <si>
    <t>163038.00</t>
  </si>
  <si>
    <t>A28232</t>
  </si>
  <si>
    <t>62D0GAT1EU</t>
  </si>
  <si>
    <t>Монитор Lenovo E27q-20 (A21270QE0) (62D0GAT1EU)</t>
  </si>
  <si>
    <t>146855.00</t>
  </si>
  <si>
    <t>A26442</t>
  </si>
  <si>
    <t>66CFGAC1EU</t>
  </si>
  <si>
    <t>Монитор Lenovo G24-20 (66CFGAC1EU)</t>
  </si>
  <si>
    <t>101938.00</t>
  </si>
  <si>
    <t>A27880</t>
  </si>
  <si>
    <t>66D7GAR1EU</t>
  </si>
  <si>
    <t>Монитор Lenovo G24e-20 (66D7GAR1EU)</t>
  </si>
  <si>
    <t>78133.00</t>
  </si>
  <si>
    <t>A27098</t>
  </si>
  <si>
    <t>66F3GAC2EU</t>
  </si>
  <si>
    <t>Монитор Lenovo G27c-30 (66F3GAC2EU)</t>
  </si>
  <si>
    <t>117491.00</t>
  </si>
  <si>
    <t>A28138</t>
  </si>
  <si>
    <t>66D8GAR1EU</t>
  </si>
  <si>
    <t>Монитор Lenovo G27e-20 (66D8GAR1EU)</t>
  </si>
  <si>
    <t>97124.00</t>
  </si>
  <si>
    <t>A27882</t>
  </si>
  <si>
    <t>66F1GAC1EU</t>
  </si>
  <si>
    <t>Монитор Lenovo G34w-30 (66F1GAC1EU)</t>
  </si>
  <si>
    <t>234400.00</t>
  </si>
  <si>
    <t>A28351</t>
  </si>
  <si>
    <t>67AAKAC3EU</t>
  </si>
  <si>
    <t>Монитор Lenovo L24e-40 (67AAKAC3EU)</t>
  </si>
  <si>
    <t>55704.00</t>
  </si>
  <si>
    <t>A27910</t>
  </si>
  <si>
    <t>67A8KAC3EU</t>
  </si>
  <si>
    <t>Монитор Lenovo L24i-40 (67A8KAC3EU)</t>
  </si>
  <si>
    <t>61840.00</t>
  </si>
  <si>
    <t>A28329</t>
  </si>
  <si>
    <t>67A9UAC3EU</t>
  </si>
  <si>
    <t>Монитор Lenovo L24m-40 (67A9UAC3EU)</t>
  </si>
  <si>
    <t>75330.00</t>
  </si>
  <si>
    <t>A26572</t>
  </si>
  <si>
    <t>66D1GAC1EU</t>
  </si>
  <si>
    <t>Монитор Lenovo L24q-35 (66D1GAC1EU)</t>
  </si>
  <si>
    <t>114105.00</t>
  </si>
  <si>
    <t>A28352</t>
  </si>
  <si>
    <t>67ACKAC4EU</t>
  </si>
  <si>
    <t>Монитор Lenovo L27e-40 (67ACKAC4EU)</t>
  </si>
  <si>
    <t>A27095</t>
  </si>
  <si>
    <t>66D0KAC2EU</t>
  </si>
  <si>
    <t>Монитор Lenovo L27m-30 (66D0KAC2EU)</t>
  </si>
  <si>
    <t>94850.00</t>
  </si>
  <si>
    <t>A27380</t>
  </si>
  <si>
    <t>66ECGAC4EU</t>
  </si>
  <si>
    <t>Монитор Lenovo L28u-35 (66ECGAC4EU)</t>
  </si>
  <si>
    <t>150818.00</t>
  </si>
  <si>
    <t>A27379</t>
  </si>
  <si>
    <t>66E5GAC3EU</t>
  </si>
  <si>
    <t>Монитор Lenovo L29w-30 (66E5GAC3EU)</t>
  </si>
  <si>
    <t>125638.00</t>
  </si>
  <si>
    <t>A26411</t>
  </si>
  <si>
    <t>66F8GAC3EU</t>
  </si>
  <si>
    <t>Монитор Lenovo Legion Y27-30 (66F8GAC3EU)</t>
  </si>
  <si>
    <t>139921.00</t>
  </si>
  <si>
    <t>A28410</t>
  </si>
  <si>
    <t>63B3GAT6EU</t>
  </si>
  <si>
    <t>Монитор Lenovo P24h-30 (63B3GAT6EU)</t>
  </si>
  <si>
    <t>135125.00</t>
  </si>
  <si>
    <t>A28411</t>
  </si>
  <si>
    <t>63B4GAT6EU</t>
  </si>
  <si>
    <t>Монитор Lenovo P24q-30 (63B4GAT6EU)</t>
  </si>
  <si>
    <t>144469.00</t>
  </si>
  <si>
    <t>A28233</t>
  </si>
  <si>
    <t>61E9GAT6EU</t>
  </si>
  <si>
    <t>Монитор Lenovo P27h-20 (D19270QP1) (61E9GAT6EU)</t>
  </si>
  <si>
    <t>218354.00</t>
  </si>
  <si>
    <t>A27881</t>
  </si>
  <si>
    <t>66EEGAC3EU</t>
  </si>
  <si>
    <t>Монитор Lenovo Q24i-20 (66EEGAC3EU)</t>
  </si>
  <si>
    <t>100510.00</t>
  </si>
  <si>
    <t>A28327</t>
  </si>
  <si>
    <t>66EDUAC1EU</t>
  </si>
  <si>
    <t>Монитор Lenovo Q27h-20 (66EDUAC1EU)</t>
  </si>
  <si>
    <t>175945.00</t>
  </si>
  <si>
    <t>A28096</t>
  </si>
  <si>
    <t>67B7GACBEU</t>
  </si>
  <si>
    <t>Монитор Lenovo R25i-30 (67B7GACBEU)</t>
  </si>
  <si>
    <t>113471.00</t>
  </si>
  <si>
    <t>A28097</t>
  </si>
  <si>
    <t>67B5GAC1EU</t>
  </si>
  <si>
    <t>Монитор Lenovo R27i-30 (67B5GAC1EU)</t>
  </si>
  <si>
    <t>130451.00</t>
  </si>
  <si>
    <t>A28098</t>
  </si>
  <si>
    <t>67B4GAC1EU</t>
  </si>
  <si>
    <t>Монитор Lenovo R27q-30 (67B4GAC1EU)</t>
  </si>
  <si>
    <t>173248.00</t>
  </si>
  <si>
    <t>A27980</t>
  </si>
  <si>
    <t>63DFKAT4EU</t>
  </si>
  <si>
    <t>Монитор Lenovo S27i-30 (63DFKAT4EU)</t>
  </si>
  <si>
    <t>77646.00</t>
  </si>
  <si>
    <t>A28235</t>
  </si>
  <si>
    <t>63A9GAT1EU</t>
  </si>
  <si>
    <t>Монитор Lenovo T27p-30 (A22270UP0) (63A9GAT1EU)</t>
  </si>
  <si>
    <t>291668.00</t>
  </si>
  <si>
    <t>A28454</t>
  </si>
  <si>
    <t>61EDGAT2EU</t>
  </si>
  <si>
    <t>Монитор Lenovo T27q-20 (C19270QT0) (61EDGAT2EU)</t>
  </si>
  <si>
    <t>171971.00</t>
  </si>
  <si>
    <t>A26991</t>
  </si>
  <si>
    <t>11GDPAR1EU</t>
  </si>
  <si>
    <t>Монитор Lenovo ThinkCentre Tiny-In-One 24 Gen 4 (11GDPAR1EU)</t>
  </si>
  <si>
    <t>142830.00</t>
  </si>
  <si>
    <t>A26627</t>
  </si>
  <si>
    <t>61EAGAT6EU</t>
  </si>
  <si>
    <t>Монитор Lenovo ThinkVision P27q-20 (61EAGAT6EU)</t>
  </si>
  <si>
    <t>191478.00</t>
  </si>
  <si>
    <t>A28236</t>
  </si>
  <si>
    <t>63CFMATXEU</t>
  </si>
  <si>
    <t>Монитор Lenovo ThinkVision T24i-30 (63CFMATXEU)</t>
  </si>
  <si>
    <t>97806.00</t>
  </si>
  <si>
    <t>A26596</t>
  </si>
  <si>
    <t>63A5GAT6EU</t>
  </si>
  <si>
    <t>Монитор Lenovo ThinkVision T24m-29 (63A5GAT6EU)</t>
  </si>
  <si>
    <t>134452.00</t>
  </si>
  <si>
    <t>A26595</t>
  </si>
  <si>
    <t>63A3GAT1EU</t>
  </si>
  <si>
    <t>Монитор Lenovo ThinkVision T27h-30 (63A3GAT1EU)</t>
  </si>
  <si>
    <t>174081.00</t>
  </si>
  <si>
    <t>A27303</t>
  </si>
  <si>
    <t>63A4MAT1EU</t>
  </si>
  <si>
    <t>Монитор Lenovo ThinkVision T27i-30 (63A4MAT1EU)</t>
  </si>
  <si>
    <t>108712.00</t>
  </si>
  <si>
    <t>A27097</t>
  </si>
  <si>
    <t>66F0GACBEU</t>
  </si>
  <si>
    <t>Монитор Lenovo Y25-30 (66F0GACBEU)</t>
  </si>
  <si>
    <t>150130.00</t>
  </si>
  <si>
    <t>A27883</t>
  </si>
  <si>
    <t>66F6UAC3EU</t>
  </si>
  <si>
    <t>Монитор Lenovo Y27h-30 (66F6UAC3EU)</t>
  </si>
  <si>
    <t>224243.00</t>
  </si>
  <si>
    <t>A26970</t>
  </si>
  <si>
    <t>66F9UAC6EU</t>
  </si>
  <si>
    <t>Монитор Lenovo Y32p-30 (66F9UAC6EU)</t>
  </si>
  <si>
    <t>404209.00</t>
  </si>
  <si>
    <t>A27641</t>
  </si>
  <si>
    <t>22MP410-B</t>
  </si>
  <si>
    <t>Монитор LG 22MP410, Чёрный (22MP410-B)</t>
  </si>
  <si>
    <t>63990.00</t>
  </si>
  <si>
    <t>A27818</t>
  </si>
  <si>
    <t>24GN60R-B</t>
  </si>
  <si>
    <t>Монитор LG 24GN60R, Чёрный (24GN60R-B)</t>
  </si>
  <si>
    <t>89990.00</t>
  </si>
  <si>
    <t>24MP400-B</t>
  </si>
  <si>
    <t>Монитор LG 24MP400-B (24MP400-B)</t>
  </si>
  <si>
    <t>64105.00</t>
  </si>
  <si>
    <t>A27769</t>
  </si>
  <si>
    <t>24MP450-B</t>
  </si>
  <si>
    <t>Монитор LG 24MP450, Чёрный (24MP450-B)</t>
  </si>
  <si>
    <t>86990.00</t>
  </si>
  <si>
    <t>A28008</t>
  </si>
  <si>
    <t>27GP750-B</t>
  </si>
  <si>
    <t>Монитор LG 27GP750 Black (27GP750-B)</t>
  </si>
  <si>
    <t>203990.00</t>
  </si>
  <si>
    <t>A27771</t>
  </si>
  <si>
    <t>27MP400-B</t>
  </si>
  <si>
    <t>Монитор LG 27MP400, Чёрный (27MP400-B)</t>
  </si>
  <si>
    <t>Монитор LG 27MP400-B (27MP400-B)</t>
  </si>
  <si>
    <t>76531.00</t>
  </si>
  <si>
    <t>27UL500-W</t>
  </si>
  <si>
    <t>Монитор LG 27UL500-W (27UL500-W)</t>
  </si>
  <si>
    <t>157296.00</t>
  </si>
  <si>
    <t>27UP650-W</t>
  </si>
  <si>
    <t>Монитор LG 27UP650-W.ADRZ (27UP650-W)</t>
  </si>
  <si>
    <t>155010.00</t>
  </si>
  <si>
    <t>Монитор LG 27UP850-W (27UP850N-W)</t>
  </si>
  <si>
    <t>203419.00</t>
  </si>
  <si>
    <t>A28010</t>
  </si>
  <si>
    <t>29WP500-B</t>
  </si>
  <si>
    <t>Монитор LG 29WP500 Black (29WP500-B)</t>
  </si>
  <si>
    <t>134990.00</t>
  </si>
  <si>
    <t>29WQ600-W</t>
  </si>
  <si>
    <t>Монитор LG 29WQ600-W (29WQ600-W)</t>
  </si>
  <si>
    <t>117864.00</t>
  </si>
  <si>
    <t>A28011</t>
  </si>
  <si>
    <t>32GN50R-B</t>
  </si>
  <si>
    <t>Монитор LG 32GN50R Black (32GN50R-B)</t>
  </si>
  <si>
    <t>154990.00</t>
  </si>
  <si>
    <t>32UN500-W</t>
  </si>
  <si>
    <t>Монитор LG 32UN500-W (32UN500-W)</t>
  </si>
  <si>
    <t>177624.00</t>
  </si>
  <si>
    <t>34WP500-B</t>
  </si>
  <si>
    <t>Монитор LG 34WP500-B (34WP500-B)</t>
  </si>
  <si>
    <t>147718.00</t>
  </si>
  <si>
    <t>A27788</t>
  </si>
  <si>
    <t>G2712</t>
  </si>
  <si>
    <t>Монитор MSI G2712 (G2712)</t>
  </si>
  <si>
    <t>99434.00</t>
  </si>
  <si>
    <t>A27793</t>
  </si>
  <si>
    <t>Modern MD271CP</t>
  </si>
  <si>
    <t>Монитор MSI Modern MD271CP Curved, Чёрный (Modern MD271CP)</t>
  </si>
  <si>
    <t>96858.00</t>
  </si>
  <si>
    <t>A27787</t>
  </si>
  <si>
    <t>PRO MP242</t>
  </si>
  <si>
    <t>Монитор MSI PRO MP242, Чёрный (PRO MP242)</t>
  </si>
  <si>
    <t>58218.00</t>
  </si>
  <si>
    <t>A27123</t>
  </si>
  <si>
    <t>241B8QJEB/01</t>
  </si>
  <si>
    <t>Монитор Philips 241B8QJEB, Чёрный (241B8QJEB/01)</t>
  </si>
  <si>
    <t>87285.00</t>
  </si>
  <si>
    <t>A28141</t>
  </si>
  <si>
    <t>243V7QJABF/01</t>
  </si>
  <si>
    <t>Монитор PHILIPS 243V7QJAB (243V7QJABF/01)</t>
  </si>
  <si>
    <t>57661.00</t>
  </si>
  <si>
    <t>A28231</t>
  </si>
  <si>
    <t>243V7QJABF/00</t>
  </si>
  <si>
    <t>Монитор PHILIPS 243V7QJABF (243V7QJABF/00)</t>
  </si>
  <si>
    <t>A27124</t>
  </si>
  <si>
    <t>245E1S/01</t>
  </si>
  <si>
    <t>Монитор Philips 245E1S, Чёрный (245E1S/01)</t>
  </si>
  <si>
    <t>66125.00</t>
  </si>
  <si>
    <t>A27518</t>
  </si>
  <si>
    <t>272S9JAL/00/01</t>
  </si>
  <si>
    <t>Монитор PHILIPS 272S9JAL, Чёрный (272S9JAL/00/01)</t>
  </si>
  <si>
    <t>79856.00</t>
  </si>
  <si>
    <t>A26652</t>
  </si>
  <si>
    <t>273V7QDSB/01</t>
  </si>
  <si>
    <t>Монитор Philips 273V7QD, Чёрный (273V7QDSB/01)</t>
  </si>
  <si>
    <t>67712.00</t>
  </si>
  <si>
    <t>A24340</t>
  </si>
  <si>
    <t>273V7QDAB/01</t>
  </si>
  <si>
    <t>Монитор PHILIPS 273V7QDAB, Чёрный (273V7QDAB/01)</t>
  </si>
  <si>
    <t>60278.00</t>
  </si>
  <si>
    <t>A26818</t>
  </si>
  <si>
    <t>273V7QDSB/00/01</t>
  </si>
  <si>
    <t>Монитор PHILIPS 273V7QDSB (273V7QDSB/00/01)</t>
  </si>
  <si>
    <t>A27158</t>
  </si>
  <si>
    <t>273V7QJAB/00/01</t>
  </si>
  <si>
    <t>Монитор PHILIPS 273V7QJAB, Чёрный (273V7QJAB/00/01)</t>
  </si>
  <si>
    <t>64915.00</t>
  </si>
  <si>
    <t>A27125</t>
  </si>
  <si>
    <t>275E1S/01</t>
  </si>
  <si>
    <t>Монитор Philips 275E1S, Чёрный (275E1S/01)</t>
  </si>
  <si>
    <t>98403.00</t>
  </si>
  <si>
    <t>A27159</t>
  </si>
  <si>
    <t>275V8LA</t>
  </si>
  <si>
    <t>Монитор PHILIPS 275V8LA, 27" QHD/ VA/ 75Hz/ 4мс/ 2xHDMI DP/ Черный (275V8LA)</t>
  </si>
  <si>
    <t>A27520</t>
  </si>
  <si>
    <t>276B9H/00</t>
  </si>
  <si>
    <t>Монитор PHILIPS 276B9H, Чёрный (276B9H/00)</t>
  </si>
  <si>
    <t>206310.00</t>
  </si>
  <si>
    <t>A27549</t>
  </si>
  <si>
    <t>279C9</t>
  </si>
  <si>
    <t>Монитор PHILIPS 279C9, Чёрный (279C9)</t>
  </si>
  <si>
    <t>309120.00</t>
  </si>
  <si>
    <t>A27550</t>
  </si>
  <si>
    <t>27E1N3300A/00</t>
  </si>
  <si>
    <t>Монитор PHILIPS 27E1N3300A, Чёрный (27E1N3300A/00)</t>
  </si>
  <si>
    <t>100464.00</t>
  </si>
  <si>
    <t>A28254</t>
  </si>
  <si>
    <t>27E1N5300AE/00/01</t>
  </si>
  <si>
    <t>Монитор PHILIPS 27E1N5300AE (27E1N5300AE/00/01)</t>
  </si>
  <si>
    <t>108192.00</t>
  </si>
  <si>
    <t>A27747</t>
  </si>
  <si>
    <t>27M1N3200VA/01</t>
  </si>
  <si>
    <t>Монитор Philips 27M1N3200V, Чёрный (27M1N3200VA/01)</t>
  </si>
  <si>
    <t>79350.00</t>
  </si>
  <si>
    <t>A28340</t>
  </si>
  <si>
    <t>LS27C362EAIXCI</t>
  </si>
  <si>
    <t>Монитор Samsung 27" LS27C362EAIXCI (LS27C362EAIXCI)</t>
  </si>
  <si>
    <t>70035.00</t>
  </si>
  <si>
    <t>A28345</t>
  </si>
  <si>
    <t>LC32R502FHIXCI</t>
  </si>
  <si>
    <t>Монитор Samsung LC32R502FHIXCI (LC32R502FHIXCI)</t>
  </si>
  <si>
    <t>A28066</t>
  </si>
  <si>
    <t>LS22C310EAIXCI</t>
  </si>
  <si>
    <t>Монитор Samsung LS22C310EAIXCI (LS22C310EAIXCI)</t>
  </si>
  <si>
    <t>44990.00</t>
  </si>
  <si>
    <t>A27834</t>
  </si>
  <si>
    <t>LS24C312EAIXCI</t>
  </si>
  <si>
    <t>Монитор Samsung LS24C312EAIXCI 24" (LS24C312EAIXCI)</t>
  </si>
  <si>
    <t>55085.00</t>
  </si>
  <si>
    <t>A28067</t>
  </si>
  <si>
    <t>LS24C366EAIXCI</t>
  </si>
  <si>
    <t>Монитор Samsung LS24C366EAIXCI (LS24C366EAIXCI)</t>
  </si>
  <si>
    <t>57990.00</t>
  </si>
  <si>
    <t>A27553</t>
  </si>
  <si>
    <t>LS27A700NWIXCI</t>
  </si>
  <si>
    <t>Монитор SAMSUNG LS27A700NWIXCI (LS27A700NWIXCI)</t>
  </si>
  <si>
    <t>170085.00</t>
  </si>
  <si>
    <t>A27839</t>
  </si>
  <si>
    <t>LS27A800NMIXCI</t>
  </si>
  <si>
    <t>Монитор Samsung LS27A800NMIXCI 27" (LS27A800NMIXCI)</t>
  </si>
  <si>
    <t>190095.00</t>
  </si>
  <si>
    <t>A28346</t>
  </si>
  <si>
    <t>LS34C500GAIXCI</t>
  </si>
  <si>
    <t>Монитор Samsung LS34C500GAIXCI 34" (LS34C500GAIXCI)</t>
  </si>
  <si>
    <t>199990.00</t>
  </si>
  <si>
    <t>A28357</t>
  </si>
  <si>
    <t>LS24AG300NIXCI</t>
  </si>
  <si>
    <t>Монитор Samsung Odyssey G3, 24" (LS24AG300NIXCI)</t>
  </si>
  <si>
    <t>A28358</t>
  </si>
  <si>
    <t>LS27AG300NIXCI</t>
  </si>
  <si>
    <t xml:space="preserve">Монитор Samsung Odyssey G3, 27, 1920x1080, VA, 144 Гц, DP (v1.2), HDMI (v1.4), 250 кд/м, 3,000:1, 1 </t>
  </si>
  <si>
    <t>129990.00</t>
  </si>
  <si>
    <t>A28359</t>
  </si>
  <si>
    <t>LS25BG400EIXCI</t>
  </si>
  <si>
    <t>Монитор Samsung Odyssey G4, 25” (LS25BG400EIXCI)</t>
  </si>
  <si>
    <t>118105.00</t>
  </si>
  <si>
    <t>A28360</t>
  </si>
  <si>
    <t>LS27BG400EIXCI</t>
  </si>
  <si>
    <t>Монитор Samsung Odyssey G4, 27” (LS27BG400EIXCI)</t>
  </si>
  <si>
    <t>177990.00</t>
  </si>
  <si>
    <t>A27688</t>
  </si>
  <si>
    <t>VA2406-H</t>
  </si>
  <si>
    <t>Монитор ViewSonic VA2406-H (VA2406-H)</t>
  </si>
  <si>
    <t>59990.00</t>
  </si>
  <si>
    <t>A27690</t>
  </si>
  <si>
    <t>VA2715-H</t>
  </si>
  <si>
    <t>Монитор ViewSonic VA2715-H (VA2715-H)</t>
  </si>
  <si>
    <t>69990.00</t>
  </si>
  <si>
    <t>A25750</t>
  </si>
  <si>
    <t>VA2732-H</t>
  </si>
  <si>
    <t>Монитор ViewSonic VA2732-H (VA2732-H)</t>
  </si>
  <si>
    <t>A25930</t>
  </si>
  <si>
    <t>XG320U</t>
  </si>
  <si>
    <t>Монитор ViewSonic XG320U (XG320U)</t>
  </si>
  <si>
    <t>499990.00</t>
  </si>
  <si>
    <t>A28341</t>
  </si>
  <si>
    <t>P27FBA-RAGL</t>
  </si>
  <si>
    <t>Монитор Xiaomi A27i P27FBA-RAGL 27" (P27FBA-RAGL)</t>
  </si>
  <si>
    <t>54990.00</t>
  </si>
  <si>
    <t>Планшеты</t>
  </si>
  <si>
    <t>MW742LL/A</t>
  </si>
  <si>
    <t>Планшет Apple IPAD 10.2″ 32GB WI-FI (MW742LL/A)</t>
  </si>
  <si>
    <t>256578.00</t>
  </si>
  <si>
    <t>Проекторы</t>
  </si>
  <si>
    <t>DX70</t>
  </si>
  <si>
    <t>Видеопроектор 3M DX70 (DX70)</t>
  </si>
  <si>
    <t>1087522.00</t>
  </si>
  <si>
    <t>725-10229</t>
  </si>
  <si>
    <t>Лампа Dell 1510X/1610X (725-10229)</t>
  </si>
  <si>
    <t>5000.00</t>
  </si>
  <si>
    <t>A26770</t>
  </si>
  <si>
    <t>V11HA86040</t>
  </si>
  <si>
    <t>Проектор Epson CO-W01 (V11HA86040)</t>
  </si>
  <si>
    <t>261990.00</t>
  </si>
  <si>
    <t>V11HA26040</t>
  </si>
  <si>
    <t>Проектор Epson EB-L630U (V11HA26040)</t>
  </si>
  <si>
    <t>2470092.00</t>
  </si>
  <si>
    <t>A27806</t>
  </si>
  <si>
    <t>LS500WH</t>
  </si>
  <si>
    <t>Проектор ViewSonic LS500WH (LS500WH)</t>
  </si>
  <si>
    <t>402990.00</t>
  </si>
  <si>
    <t>A27805</t>
  </si>
  <si>
    <t>LS550WH</t>
  </si>
  <si>
    <t>Проектор ViewSonic LS550WH (LS550WH)</t>
  </si>
  <si>
    <t>452665.00</t>
  </si>
  <si>
    <t>A28197</t>
  </si>
  <si>
    <t>M1</t>
  </si>
  <si>
    <t>Проектор портативный ViewSonic M1 (M1)</t>
  </si>
  <si>
    <t>267915.00</t>
  </si>
  <si>
    <t>Уничтожители бумаги (Шредеры)</t>
  </si>
  <si>
    <t>A25970</t>
  </si>
  <si>
    <t>FS-71201</t>
  </si>
  <si>
    <t>Шредер Fellowes Powershred 12C (FS-71201)</t>
  </si>
  <si>
    <t>87290.00</t>
  </si>
  <si>
    <t>A25647</t>
  </si>
  <si>
    <t>FS-46921</t>
  </si>
  <si>
    <t>Шредер Fellowes PowerShred 8Cd (FS-46921)</t>
  </si>
  <si>
    <t>47990.00</t>
  </si>
  <si>
    <t>A27601</t>
  </si>
  <si>
    <t>FS-55022</t>
  </si>
  <si>
    <t>Шредер Fellowes Powershred LX200, Чёрный (FS-55022)</t>
  </si>
  <si>
    <t>155790.00</t>
  </si>
  <si>
    <t>A27920</t>
  </si>
  <si>
    <t>Шредер Fellowes Powershred LX25 SHREDDER 230V EU (4170501)</t>
  </si>
  <si>
    <t>38990.00</t>
  </si>
  <si>
    <t>A27742</t>
  </si>
  <si>
    <t>Шредер HSM Shredstar S10 (6mm) (1042121)</t>
  </si>
  <si>
    <t>58790.00</t>
  </si>
  <si>
    <t>A27740</t>
  </si>
  <si>
    <t>Шредер HSM Shredstar X8 (4,5x 30mm) (1044121)</t>
  </si>
  <si>
    <t>81990.00</t>
  </si>
  <si>
    <t>Сетевое оборудование</t>
  </si>
  <si>
    <t xml:space="preserve">Роутеры, Хабы, Свичи </t>
  </si>
  <si>
    <t>A26889</t>
  </si>
  <si>
    <t>C1000-24P-4X-L</t>
  </si>
  <si>
    <t>Коммутатор Cisco Catalyst 1000 (C1000-24P-4X-L)</t>
  </si>
  <si>
    <t>9054810.00</t>
  </si>
  <si>
    <t>A26892</t>
  </si>
  <si>
    <t>C9200L-48P-4G-E</t>
  </si>
  <si>
    <t>Коммутатор Cisco Catalyst 9200L (C9200L-48P-4G-E)</t>
  </si>
  <si>
    <t>6848762.00</t>
  </si>
  <si>
    <t>A26891</t>
  </si>
  <si>
    <t>C9200L-48P-4X-E</t>
  </si>
  <si>
    <t>Коммутатор Cisco Catalyst 9200L (C9200L-48P-4X-E)</t>
  </si>
  <si>
    <t>30040747.00</t>
  </si>
  <si>
    <t>A26893</t>
  </si>
  <si>
    <t>C9300L-48UXG-4X-E</t>
  </si>
  <si>
    <t>Коммутатор Cisco Catalyst C9300L (C9300L-48UXG-4X-E)</t>
  </si>
  <si>
    <t>4210903.00</t>
  </si>
  <si>
    <t>A26894</t>
  </si>
  <si>
    <t>CBS250-24P-4G-EU</t>
  </si>
  <si>
    <t>Коммутатор Cisco CBS250 (CBS250-24P-4G-EU)</t>
  </si>
  <si>
    <t>521774.00</t>
  </si>
  <si>
    <t>A26895</t>
  </si>
  <si>
    <t>CBS350-24P-4X-EU</t>
  </si>
  <si>
    <t>Коммутатор Cisco CBS350 (CBS350-24P-4X-EU)</t>
  </si>
  <si>
    <t>1010026.00</t>
  </si>
  <si>
    <t>A26897</t>
  </si>
  <si>
    <t>CBS350-48P-4G-EU</t>
  </si>
  <si>
    <t>Коммутатор Cisco CBS350 (CBS350-48P-4G-EU)</t>
  </si>
  <si>
    <t>665970.00</t>
  </si>
  <si>
    <t>A26896</t>
  </si>
  <si>
    <t>CBS350-48P-4X-EU</t>
  </si>
  <si>
    <t>Коммутатор Cisco CBS350 (CBS350-48P-4X-EU)</t>
  </si>
  <si>
    <t>3384197.00</t>
  </si>
  <si>
    <t>WS-C2960X-24PS-L</t>
  </si>
  <si>
    <t>Коммутатор Cisco WS-C2960X-24PS-L (WS-C2960X-24PS-L)</t>
  </si>
  <si>
    <t>1579768.00</t>
  </si>
  <si>
    <t>A24496</t>
  </si>
  <si>
    <t>WS-C2960XR-48FPS-I</t>
  </si>
  <si>
    <t>Коммутатор Cisco WS-C2960XR-48FPS-I (WS-C2960XR-48FPS-I)</t>
  </si>
  <si>
    <t>4639058.00</t>
  </si>
  <si>
    <t>A24499</t>
  </si>
  <si>
    <t>WS-C2960XR-48FPD-I</t>
  </si>
  <si>
    <t>Коммутатор Cisco/WS-C2960XR-48FPD-I/Catalyst 2960-XR 48 GigE PoE 740W, 2 x 10G SFP+, IP Lite (WS-C29</t>
  </si>
  <si>
    <t>5308958.00</t>
  </si>
  <si>
    <t>A24528</t>
  </si>
  <si>
    <t>800000.00</t>
  </si>
  <si>
    <t>A24500</t>
  </si>
  <si>
    <t>Коммутатор Cisco/WS-C2960XR-48FPS-I/Catalyst 2960-XR 48 GigE PoE 740W, 4 x 1G SFP, IP Lite (WS-C2960</t>
  </si>
  <si>
    <t>700000.00</t>
  </si>
  <si>
    <t>A25670</t>
  </si>
  <si>
    <t>JG932A#ABB</t>
  </si>
  <si>
    <t>Коммутатор HP 5130-24G-4SFP+ EI Switch (JG932A#ABB)</t>
  </si>
  <si>
    <t>1068462.00</t>
  </si>
  <si>
    <t>A26903</t>
  </si>
  <si>
    <t>C9300L-STACK-KIT=</t>
  </si>
  <si>
    <t>Комплект для стекирования Cisco Catalyst 9300L Stacking Kit (C9300L-STACK-KIT=)</t>
  </si>
  <si>
    <t>3763218.00</t>
  </si>
  <si>
    <t>A26904</t>
  </si>
  <si>
    <t>C1111-4P</t>
  </si>
  <si>
    <t>Маршрутизатор Cisco ISR 1100 4 Ports Dual GE WAN Ethernet Router (C1111-4P)</t>
  </si>
  <si>
    <t>756247.00</t>
  </si>
  <si>
    <t>A26905</t>
  </si>
  <si>
    <t>C1111-8P</t>
  </si>
  <si>
    <t>Маршрутизатор Cisco ISR 1100 8 Ports Dual GE WAN Ethernet Router (C1111-8P)</t>
  </si>
  <si>
    <t>1746077.00</t>
  </si>
  <si>
    <t>A26601</t>
  </si>
  <si>
    <t>Archer A5</t>
  </si>
  <si>
    <t>Маршрутизатор TP-Link Archer A5 (Archer A5)</t>
  </si>
  <si>
    <t>19990.00</t>
  </si>
  <si>
    <t>A26600</t>
  </si>
  <si>
    <t>Archer A6</t>
  </si>
  <si>
    <t>Маршрутизатор TP-Link Archer A6 (Archer A6)</t>
  </si>
  <si>
    <t>26990.00</t>
  </si>
  <si>
    <t>A26599</t>
  </si>
  <si>
    <t>Archer A8</t>
  </si>
  <si>
    <t>Маршрутизатор TP-Link Archer A8 (Archer A8)</t>
  </si>
  <si>
    <t>33990.00</t>
  </si>
  <si>
    <t>A26602</t>
  </si>
  <si>
    <t>TL-MR3020</t>
  </si>
  <si>
    <t>Маршрутизатор TP-Link TL-MR3020 (TL-MR3020)</t>
  </si>
  <si>
    <t>12490.00</t>
  </si>
  <si>
    <t>A27034</t>
  </si>
  <si>
    <t>DVB4231GL</t>
  </si>
  <si>
    <t>Маршрутизатор Xiaomi Mi Router 4C, Белый (DVB4231GL)</t>
  </si>
  <si>
    <t>8990.00</t>
  </si>
  <si>
    <t>A27033</t>
  </si>
  <si>
    <t>RB02</t>
  </si>
  <si>
    <t>Маршрутизатор Xiaomi Router AC1200 (RB02)</t>
  </si>
  <si>
    <t>21000.00</t>
  </si>
  <si>
    <t>A26902</t>
  </si>
  <si>
    <t>C9200L-STACK-KIT=</t>
  </si>
  <si>
    <t>Модуль Cisco Catalyst 9200L Stack Module (C9200L-STACK-KIT=)</t>
  </si>
  <si>
    <t>7258179.00</t>
  </si>
  <si>
    <t>A26900</t>
  </si>
  <si>
    <t>CS-KIT-K9</t>
  </si>
  <si>
    <t>Набор Cisco Room Kit with integrated mic, speakers and Navigator (CS-KIT-K9)</t>
  </si>
  <si>
    <t>3607977.00</t>
  </si>
  <si>
    <t>A26954</t>
  </si>
  <si>
    <t>DVB4235GL</t>
  </si>
  <si>
    <t>Расширитель покрытия WiFi Xiaomi Mi Wi-Fi Range Extender Pro (DVB4235GL)</t>
  </si>
  <si>
    <t>7320.00</t>
  </si>
  <si>
    <t>A27587</t>
  </si>
  <si>
    <t>405-AAZY</t>
  </si>
  <si>
    <t>Сетевой адаптер Dell HBA355e Adapter Low Profile/Full height, Customer install (405-AAZY)</t>
  </si>
  <si>
    <t>212882.00</t>
  </si>
  <si>
    <t>A25671</t>
  </si>
  <si>
    <t>UE300C</t>
  </si>
  <si>
    <t>Сетевой адаптер TP-Link UE300C, Белый (UE300C)</t>
  </si>
  <si>
    <t>9514.00</t>
  </si>
  <si>
    <t>A28322</t>
  </si>
  <si>
    <t>UE330</t>
  </si>
  <si>
    <t>Сетевой адаптер TP-Link UE330, USB/RJ-45 [NR] (UE330)</t>
  </si>
  <si>
    <t>12407.00</t>
  </si>
  <si>
    <t>A26890</t>
  </si>
  <si>
    <t>C9200-NM-4G=</t>
  </si>
  <si>
    <t>Сетевой модуль Cisco Catalyst 9200 4 x 1G Network Module (C9200-NM-4G=)</t>
  </si>
  <si>
    <t>1635754.00</t>
  </si>
  <si>
    <t>A26901</t>
  </si>
  <si>
    <t>C9105AXI-E</t>
  </si>
  <si>
    <t>Точка доступа Cisco Catalyst 9105AX Series (C9105AXI-E)</t>
  </si>
  <si>
    <t>10876476.00</t>
  </si>
  <si>
    <t>A26888</t>
  </si>
  <si>
    <t>C9120AXI-E</t>
  </si>
  <si>
    <t>Точка доступа Cisco Catalyst C9120AX (C9120AXI-E)</t>
  </si>
  <si>
    <t>6412009.00</t>
  </si>
  <si>
    <t>A26898</t>
  </si>
  <si>
    <t>CBW140AC-E</t>
  </si>
  <si>
    <t>Точка доступа Cisco CBW140AC (CBW140AC-E)</t>
  </si>
  <si>
    <t>841171.00</t>
  </si>
  <si>
    <t>A26899</t>
  </si>
  <si>
    <t>CBW240AC-E</t>
  </si>
  <si>
    <t>Точка доступа Cisco CBW240AC (CBW240AC-E)</t>
  </si>
  <si>
    <t>1941913.00</t>
  </si>
  <si>
    <t>WEP-2ac</t>
  </si>
  <si>
    <t>Точка доступа Eltex WEP-2ac (WEP-2ac)</t>
  </si>
  <si>
    <t>79481.00</t>
  </si>
  <si>
    <t>A27686</t>
  </si>
  <si>
    <t>ME30</t>
  </si>
  <si>
    <t>Усилитель Wi-Fi сигнала Mercusys ME30 (ME30)</t>
  </si>
  <si>
    <t>12790.00</t>
  </si>
  <si>
    <t>A27215</t>
  </si>
  <si>
    <t>RE300</t>
  </si>
  <si>
    <t>Усилитель Wi-Fi сигнала TP-Link RE300 (RE300)</t>
  </si>
  <si>
    <t>21990.00</t>
  </si>
  <si>
    <t>A27216</t>
  </si>
  <si>
    <t>RE305</t>
  </si>
  <si>
    <t>Усилитель Wi-Fi сигнала TP-Link RE305 (RE305)</t>
  </si>
  <si>
    <t xml:space="preserve">Усилители, Конверторы, Адаптеры, Контроллеры </t>
  </si>
  <si>
    <t>E0X95AA</t>
  </si>
  <si>
    <t>Адаптер HP Europe Intel Ethernet I210-T1 GbE (E0X95AA)</t>
  </si>
  <si>
    <t>16569.00</t>
  </si>
  <si>
    <t>38350-13</t>
  </si>
  <si>
    <t>Адаптер Plantronics APC-43 (38350-13)</t>
  </si>
  <si>
    <t>26246.00</t>
  </si>
  <si>
    <t>JL592A#ABB</t>
  </si>
  <si>
    <t>Адаптер питания HPE 5710 450W FB AC PSU (JL592A#ABB)</t>
  </si>
  <si>
    <t>167139.00</t>
  </si>
  <si>
    <t>C2960X-STACK</t>
  </si>
  <si>
    <t>Аксессуары для коммутаторов Cisco C2960X-STACK (C2960X-STACK)</t>
  </si>
  <si>
    <t>30000.00</t>
  </si>
  <si>
    <t>JL819A</t>
  </si>
  <si>
    <t>Блок питания HPE Aruba 4000i POE 240W AC DIN Power Supply (JL819A)</t>
  </si>
  <si>
    <t>319500.00</t>
  </si>
  <si>
    <t>R1C73A</t>
  </si>
  <si>
    <t>Инжектор HPE AP-POE-BTSR 1-Port Smart Rate 802.3bt 60W midspan injector (R1C73A)</t>
  </si>
  <si>
    <t>41876.00</t>
  </si>
  <si>
    <t>R9M77A</t>
  </si>
  <si>
    <t>Инжектор HPE Aruba Instant On 30W 802.3at PoE Midspan Injector (R9M77A)</t>
  </si>
  <si>
    <t>25442.00</t>
  </si>
  <si>
    <t>R8W31A</t>
  </si>
  <si>
    <t>Инжектор HPE Aruba Instant On 802.3af 15.4W POE Midspan Injector (R8W31A)</t>
  </si>
  <si>
    <t>18740.00</t>
  </si>
  <si>
    <t>PWR-C2-1025WAC/2</t>
  </si>
  <si>
    <t>Источник питания Cisco PWR-C2-1025WAC/2 (PWR-C2-1025WAC/2)</t>
  </si>
  <si>
    <t>150000.00</t>
  </si>
  <si>
    <t>JC680A#ABB</t>
  </si>
  <si>
    <t>Источник питания HPE 58x0AF 650W AC (JC680A#ABB)</t>
  </si>
  <si>
    <t>148620.00</t>
  </si>
  <si>
    <t>J9283D</t>
  </si>
  <si>
    <t>Кабель HPE Aruba 10G SFP+ to SFP+ 3m DAC Cable (J9283D)</t>
  </si>
  <si>
    <t>56859.00</t>
  </si>
  <si>
    <t>R9D19A</t>
  </si>
  <si>
    <t>Кабель HPE Aruba Instant On 10G SFP+ to SFP+ 1m Direct Attach Copper Cable (R9D19A)</t>
  </si>
  <si>
    <t>28312.00</t>
  </si>
  <si>
    <t>R9D20A</t>
  </si>
  <si>
    <t>Кабель HPE Aruba Instant On 10G SFP+ to SFP+ 3m Direct Attach Copper Cable (R9D20A)</t>
  </si>
  <si>
    <t>32724.00</t>
  </si>
  <si>
    <t>JH234A</t>
  </si>
  <si>
    <t>Кабель HPE X242 40G QSFP+ to QSFP+ 1m Direct Attach Copper Cable (JH234A)</t>
  </si>
  <si>
    <t>JG960A#ABB</t>
  </si>
  <si>
    <t>Коммутатор HPE 1950-24G-2SFP+-2XGT L2 (JG960A#ABB)</t>
  </si>
  <si>
    <t>310948.00</t>
  </si>
  <si>
    <t>R8R48A#ABB</t>
  </si>
  <si>
    <t>Коммутатор HPE Aruba Instant On 1430 16G Class4 PoE 124W Switch (R8R48A#ABB)</t>
  </si>
  <si>
    <t>147892.00</t>
  </si>
  <si>
    <t>R8R47A#ABB</t>
  </si>
  <si>
    <t>Коммутатор HPE Aruba Instant On 1430 16G Switch (R8R47A#ABB)</t>
  </si>
  <si>
    <t>59345.00</t>
  </si>
  <si>
    <t>R8R49A#ABB</t>
  </si>
  <si>
    <t>Коммутатор HPE Aruba Instant On 1430 24G Switch (R8R49A#ABB)</t>
  </si>
  <si>
    <t>78176.00</t>
  </si>
  <si>
    <t>R8R50A#ABB</t>
  </si>
  <si>
    <t>Коммутатор HPE Aruba Instant On 1430 26G 2SFP Switch (R8R50A#ABB)</t>
  </si>
  <si>
    <t>110900.00</t>
  </si>
  <si>
    <t>R8R44A#ABB</t>
  </si>
  <si>
    <t>Коммутатор HPE Aruba Instant On 1430 5G Switch (R8R44A#ABB)</t>
  </si>
  <si>
    <t>15240.00</t>
  </si>
  <si>
    <t>JL813A#ABB</t>
  </si>
  <si>
    <t>Коммутатор HPE Aruba Instant On 1830 24G 12p Class4 PoE 2SFP 195W Switch (JL813A#ABB)</t>
  </si>
  <si>
    <t>154226.00</t>
  </si>
  <si>
    <t>JL815A#ABB</t>
  </si>
  <si>
    <t>Коммутатор HPE Aruba Instant On 1830 48G 24p Class4 PoE 4SFP 370W Switch (JL815A#ABB)</t>
  </si>
  <si>
    <t>309672.00</t>
  </si>
  <si>
    <t>JL814A#ABB</t>
  </si>
  <si>
    <t>Коммутатор HPE Aruba Instant On 1830 48G 4SFP Switch (JL814A#ABB)</t>
  </si>
  <si>
    <t>153703.00</t>
  </si>
  <si>
    <t>JL810A#ABB</t>
  </si>
  <si>
    <t>Коммутатор HPE Aruba Instant On 1830 8G Switch (JL810A#ABB)</t>
  </si>
  <si>
    <t>54333.00</t>
  </si>
  <si>
    <t>JL682A#ABB</t>
  </si>
  <si>
    <t>Коммутатор HPE Aruba Instant On 1930 24G 4SFP/SFP+ Switch (JL682A#ABB)</t>
  </si>
  <si>
    <t>122942.00</t>
  </si>
  <si>
    <t>JL683A#ABB</t>
  </si>
  <si>
    <t>Коммутатор HPE Aruba Instant On 1930 24G Class4 PoE 4SFP/SFP+ 195W Switch (JL683A#ABB)</t>
  </si>
  <si>
    <t>214560.00</t>
  </si>
  <si>
    <t>JL683B#ABB</t>
  </si>
  <si>
    <t>Коммутатор HPE Aruba Instant On 1930 24G Class4 PoE 4SFP/SFP+ 195W Switch (JL683B#ABB)</t>
  </si>
  <si>
    <t>199545.00</t>
  </si>
  <si>
    <t>JL684B#ABB</t>
  </si>
  <si>
    <t>Коммутатор HPE Aruba Instant On 1930 24G Class4 PoE 4SFP/SFP+ 370W Switch (JL684B#ABB)</t>
  </si>
  <si>
    <t>273971.00</t>
  </si>
  <si>
    <t>JL685A#ABB</t>
  </si>
  <si>
    <t>Коммутатор HPE Aruba Instant On 1930 48G 4SFP/SFP+ Switch (JL685A#ABB)</t>
  </si>
  <si>
    <t>183301.00</t>
  </si>
  <si>
    <t>JL686A#ABB</t>
  </si>
  <si>
    <t>Коммутатор HPE Aruba Instant On 1930 48G Class4 PoE 4SFP/SFP+ 370W Switch (JL686A#ABB)</t>
  </si>
  <si>
    <t>325203.00</t>
  </si>
  <si>
    <t>JL681A#ABB</t>
  </si>
  <si>
    <t>Коммутатор HPE Aruba Instant On 1930 8G Class4 PoE 2SFP 124W Switch (JL681A#ABB)</t>
  </si>
  <si>
    <t>122660.00</t>
  </si>
  <si>
    <t>JL805A#ABB</t>
  </si>
  <si>
    <t>Коммутатор HPE Aruba Instant On 1960 12XGT 4SFP+ Switch (JL805A#ABB)</t>
  </si>
  <si>
    <t>673277.00</t>
  </si>
  <si>
    <t>JL807A#ABB</t>
  </si>
  <si>
    <t>Коммутатор HPE Aruba Instant On 1960 24G 20p Class4 4p Class6 PoE 2XGT 2SFP+ 370W Switch (JL807A#ABB</t>
  </si>
  <si>
    <t>484943.00</t>
  </si>
  <si>
    <t>JL806A#ABB</t>
  </si>
  <si>
    <t>Коммутатор HPE Aruba Instant On 1960 24G 2XGT 2SFP+ Switch (JL806A#ABB)</t>
  </si>
  <si>
    <t>317117.00</t>
  </si>
  <si>
    <t>JL808A#ABB</t>
  </si>
  <si>
    <t>Коммутатор HPE Aruba Instant On 1960 48G 2XGT 2SFP+ Switch (JL808A#ABB)</t>
  </si>
  <si>
    <t>570770.00</t>
  </si>
  <si>
    <t>JL809A#ABB</t>
  </si>
  <si>
    <t>Коммутатор HPE Aruba Instant On 1960 48G 40p Class4 8p Class6 PoE 2XGT 2SFP+ 600W Switch (JL809A#ABB</t>
  </si>
  <si>
    <t>827867.00</t>
  </si>
  <si>
    <t>R6P90A</t>
  </si>
  <si>
    <t>Опция HPE Aruba Instant On AP22 flush mount sleeve (R6P90A)</t>
  </si>
  <si>
    <t>5073.00</t>
  </si>
  <si>
    <t>PBE-M5-300</t>
  </si>
  <si>
    <t>Радиомост Ubiquiti PowerBeam PBE-M5-300 (PBE-M5-300)</t>
  </si>
  <si>
    <t>48568.00</t>
  </si>
  <si>
    <t>R7J27A</t>
  </si>
  <si>
    <t>Точка доступа HPE Aruba AP-635 (RW) Tri-radio 2x2:2 802.11ax Wi-Fi 6E Internal Antennas Campus AP (R</t>
  </si>
  <si>
    <t>299285.00</t>
  </si>
  <si>
    <t>R2W96A</t>
  </si>
  <si>
    <t>Точка доступа HPE Aruba Instant On AP11 (RW) Access Point (R2W96A)</t>
  </si>
  <si>
    <t>40912.00</t>
  </si>
  <si>
    <t>R2X16A</t>
  </si>
  <si>
    <t>Точка доступа HPE Aruba Instant On AP11D (RW) Access Point (R2X16A)</t>
  </si>
  <si>
    <t>72263.00</t>
  </si>
  <si>
    <t>R6K64A#AC3</t>
  </si>
  <si>
    <t>Точка доступа HPE Aruba Instant On AP11D Access Point and PSU Bundle Base WW (R6K64A#AC3)</t>
  </si>
  <si>
    <t>84284.00</t>
  </si>
  <si>
    <t>R2X06A</t>
  </si>
  <si>
    <t>Точка доступа HPE Aruba Instant On AP15 (RW) 4x4 11ac Wave2 Indoor Access Point (R2X06A)</t>
  </si>
  <si>
    <t>91320.00</t>
  </si>
  <si>
    <t>R2X11A</t>
  </si>
  <si>
    <t>Точка доступа HPE Aruba Instant On AP17 (RW) 2x2 11ac Wave2 Outdoor Access Point (R2X11A)</t>
  </si>
  <si>
    <t>116419.00</t>
  </si>
  <si>
    <t>R6M50A</t>
  </si>
  <si>
    <t>Точка доступа HPE Aruba Instant On AP22 with 12V/18W Power adaptor EU Bundle (R6M50A)</t>
  </si>
  <si>
    <t>84423.00</t>
  </si>
  <si>
    <t>R9B28A</t>
  </si>
  <si>
    <t>Точка доступа HPE Aruba Instant On AP25 (RW) 4x4 Wi-Fi 6 Indoor Access Point (R9B28A)</t>
  </si>
  <si>
    <t>142466.00</t>
  </si>
  <si>
    <t>R9B34A#AC3</t>
  </si>
  <si>
    <t>Точка доступа HPE Aruba Instant On AP25 with 12V/18W Power Adaptor (R9B34A#AC3)</t>
  </si>
  <si>
    <t>143798.00</t>
  </si>
  <si>
    <t>J9150D</t>
  </si>
  <si>
    <t>Трансивер HPE Aruba 10G SFP+ LC SR 300m MMF XCVR (J9150D)</t>
  </si>
  <si>
    <t>279397.00</t>
  </si>
  <si>
    <t>JL781A</t>
  </si>
  <si>
    <t>Трансивер HPE Aruba 1G Ind-Temp SFP LC LX 10km SMF Transceiver (JL781A)</t>
  </si>
  <si>
    <t>235743.00</t>
  </si>
  <si>
    <t>JL780A</t>
  </si>
  <si>
    <t>Трансивер HPE Aruba 1G Ind-Temp SFP LC SX 500m MMF Transceiver (JL780A)</t>
  </si>
  <si>
    <t>118776.00</t>
  </si>
  <si>
    <t>J4859D</t>
  </si>
  <si>
    <t>Трансивер HPE Aruba 1G SFP LC LX 10km SMF XCVR (J4859D)</t>
  </si>
  <si>
    <t>120641.00</t>
  </si>
  <si>
    <t>J4858D</t>
  </si>
  <si>
    <t>Трансивер HPE Aruba 1G SFP LC SX 500m MMF XCVR (J4858D)</t>
  </si>
  <si>
    <t>53708.00</t>
  </si>
  <si>
    <t>J8177D</t>
  </si>
  <si>
    <t>Трансивер HPE Aruba 1G SFP RJ45 T 100m Cat5e Transceiver (J8177D)</t>
  </si>
  <si>
    <t>77075.00</t>
  </si>
  <si>
    <t>JL484A</t>
  </si>
  <si>
    <t>Трансивер HPE Aruba 25G SFP28 LC SR 100m MMF Transceiver (JL484A)</t>
  </si>
  <si>
    <t>300002.00</t>
  </si>
  <si>
    <t>R9D18A</t>
  </si>
  <si>
    <t>Трансивер HPE Aruba Instant On 10G SFP+ LC SR 300m OM3 MMF Transceiver (R9D18A)</t>
  </si>
  <si>
    <t>33959.00</t>
  </si>
  <si>
    <t>R9D17A</t>
  </si>
  <si>
    <t>Трансивер HPE Aruba Instant On 1G SFP RJ45 T 100m Cat5e (R9D17A)</t>
  </si>
  <si>
    <t>23536.00</t>
  </si>
  <si>
    <t>JD119B</t>
  </si>
  <si>
    <t>Трансивер HPE X120 1G SFP LC LX (JD119B)</t>
  </si>
  <si>
    <t>159094.00</t>
  </si>
  <si>
    <t>JD118B</t>
  </si>
  <si>
    <t>Трансивер HPE X120 1Gb SFP LC SX (JD118B)</t>
  </si>
  <si>
    <t>75527.00</t>
  </si>
  <si>
    <t>Оборудование Cisco</t>
  </si>
  <si>
    <t>CON-SNT-P3A050A0</t>
  </si>
  <si>
    <t>Расширенная гарантия Cisco CON-SNT-P3A050A0 (CON-SNT-P3A050A0)</t>
  </si>
  <si>
    <t>4945.00</t>
  </si>
  <si>
    <t>CON-SNT-P8RK95R1</t>
  </si>
  <si>
    <t>Расширенная гарантия Cisco CON-SNT-P8RK95R1 (CON-SNT-P8RK95R1)</t>
  </si>
  <si>
    <t>20272.00</t>
  </si>
  <si>
    <t>CON-SNT-P8TK96T9</t>
  </si>
  <si>
    <t>Расширенная гарантия Cisco CON-SNT-P8TK96T9 (CON-SNT-P8TK96T9)</t>
  </si>
  <si>
    <t>31150.00</t>
  </si>
  <si>
    <t>Комплектующие и аксессуары</t>
  </si>
  <si>
    <t xml:space="preserve">Web камеры </t>
  </si>
  <si>
    <t>A23614</t>
  </si>
  <si>
    <t>14207-58</t>
  </si>
  <si>
    <t>Jabra PanaCast USB Hub (14207-58)</t>
  </si>
  <si>
    <t>37030.00</t>
  </si>
  <si>
    <t>A23324</t>
  </si>
  <si>
    <t>14202-09</t>
  </si>
  <si>
    <t>USB кабель Jabra PanaCast (14202-09)</t>
  </si>
  <si>
    <t>8640.00</t>
  </si>
  <si>
    <t>A24763</t>
  </si>
  <si>
    <t>14202-10</t>
  </si>
  <si>
    <t>USB кабель Jabra PanaCast (14202-10)</t>
  </si>
  <si>
    <t>12672.00</t>
  </si>
  <si>
    <t>Вебкамера Genius QCam 6000 BLACK (32200002407)</t>
  </si>
  <si>
    <t>16739.00</t>
  </si>
  <si>
    <t>A28450</t>
  </si>
  <si>
    <t>960-001438</t>
  </si>
  <si>
    <t>Веб-камера LOGITECH Brio 300 Full HD, Black (960-001438)</t>
  </si>
  <si>
    <t>29541.00</t>
  </si>
  <si>
    <t>A27368</t>
  </si>
  <si>
    <t>960-001088</t>
  </si>
  <si>
    <t>Веб-камера Logitech C922 Pro Stream (960-001088)</t>
  </si>
  <si>
    <t>59068.00</t>
  </si>
  <si>
    <t>A28449</t>
  </si>
  <si>
    <t>960-001089</t>
  </si>
  <si>
    <t>Веб-камера LOGITECH C922 Pro Stream, Black (960-001089)</t>
  </si>
  <si>
    <t>63159.00</t>
  </si>
  <si>
    <t>A28375</t>
  </si>
  <si>
    <t>C200</t>
  </si>
  <si>
    <t>Веб-Камера Rapoo C200 (C200)</t>
  </si>
  <si>
    <t>14200.00</t>
  </si>
  <si>
    <t>DH-IPC-HFW123 0SP-036</t>
  </si>
  <si>
    <t>Камера Dahua DH-IPC-HFW1230SP-036 (DH-IPC-HFW123 0SP-036)</t>
  </si>
  <si>
    <t>32822.00</t>
  </si>
  <si>
    <t>A23322</t>
  </si>
  <si>
    <t>8100-119</t>
  </si>
  <si>
    <t>Камера для конференций Jabra PanaCast (8100-119)</t>
  </si>
  <si>
    <t>242811.00</t>
  </si>
  <si>
    <t>14207-75</t>
  </si>
  <si>
    <t>Крепление JABRA 14207-75 (14207-75)</t>
  </si>
  <si>
    <t>37407.00</t>
  </si>
  <si>
    <t>A23325</t>
  </si>
  <si>
    <t>14207-57</t>
  </si>
  <si>
    <t>Крепление Jabra PanaCast Wall Mount (14207-57)</t>
  </si>
  <si>
    <t>20896.00</t>
  </si>
  <si>
    <t>Видеокарты</t>
  </si>
  <si>
    <t>VCG30708LDFMPB</t>
  </si>
  <si>
    <t>Видеокарта PNY PNY GeForce RTX 3070 8GB UPRISING Dual Fan LHR (VCG30708LDFMPB)</t>
  </si>
  <si>
    <t>285306.00</t>
  </si>
  <si>
    <t>VCG309024TFXPPB</t>
  </si>
  <si>
    <t>Видеокарта PNY PNY GeForce RTX 3090 24GB XLR8 Gaming REVEL EPIC-X RGB Triple Fan Edition (VCG309024T</t>
  </si>
  <si>
    <t>969974.00</t>
  </si>
  <si>
    <t>VCG3060T8LDFMPB</t>
  </si>
  <si>
    <t>Видеокарта PNY PNY GeForce RTX™ 3060 Ti 8GB UPRISING Dual Fan (LHR) (VCG3060T8LDFMPB)</t>
  </si>
  <si>
    <t>211091.00</t>
  </si>
  <si>
    <t>Внешние жёсткие диски</t>
  </si>
  <si>
    <t>A28215</t>
  </si>
  <si>
    <t>WDBU6Y0050BBK-WESN</t>
  </si>
  <si>
    <t>Внешний HDD Western Digital Elements Portable (WDBU6Y0050BBK-WESN)</t>
  </si>
  <si>
    <t>65946.00</t>
  </si>
  <si>
    <t>A28381</t>
  </si>
  <si>
    <t>TS1TESD320A</t>
  </si>
  <si>
    <t>Внешний SSD Transcend ESD320A 1TB (TS1TESD320A)</t>
  </si>
  <si>
    <t>59490.00</t>
  </si>
  <si>
    <t>A28384</t>
  </si>
  <si>
    <t>TS2TESD320A</t>
  </si>
  <si>
    <t>Внешний SSD Transcend ESD320A 2TB (TS2TESD320A)</t>
  </si>
  <si>
    <t>119590.00</t>
  </si>
  <si>
    <t>A28382</t>
  </si>
  <si>
    <t>TS1TESD330C</t>
  </si>
  <si>
    <t>Внешний SSD Transcend ESD330C 1TB (TS1TESD330C)</t>
  </si>
  <si>
    <t>59790.00</t>
  </si>
  <si>
    <t>A28385</t>
  </si>
  <si>
    <t>TS2TESD330C</t>
  </si>
  <si>
    <t>Внешний SSD Transcend ESD330C 2TB (TS2TESD330C)</t>
  </si>
  <si>
    <t>A28383</t>
  </si>
  <si>
    <t>TS1TESD410C</t>
  </si>
  <si>
    <t>Внешний SSD Transcend ESD410C 1TB (TS1TESD410C)</t>
  </si>
  <si>
    <t>73290.00</t>
  </si>
  <si>
    <t>A28386</t>
  </si>
  <si>
    <t>TS2TESD410C</t>
  </si>
  <si>
    <t>Внешний SSD Transcend ESD410C 2TB (TS2TESD410C)</t>
  </si>
  <si>
    <t>124790.00</t>
  </si>
  <si>
    <t>A28387</t>
  </si>
  <si>
    <t>TS4TESD410C</t>
  </si>
  <si>
    <t>Внешний SSD Transcend ESD410C 4TB (TS4TESD410C)</t>
  </si>
  <si>
    <t>249490.00</t>
  </si>
  <si>
    <t>A27904</t>
  </si>
  <si>
    <t>SXS1000/2000G</t>
  </si>
  <si>
    <t>Внешний SSD диск Kingston XS1000 (SXS1000/2000G)</t>
  </si>
  <si>
    <t>68990.00</t>
  </si>
  <si>
    <t>A28119</t>
  </si>
  <si>
    <t>SC610-2000G-CBK/RD</t>
  </si>
  <si>
    <t>Внешний SSD накопитель ADATA SC610 2TB Черный (SC610-2000G-CBK/RD)</t>
  </si>
  <si>
    <t>77550.00</t>
  </si>
  <si>
    <t>A27753</t>
  </si>
  <si>
    <t>ASE760-2TU32G2-CTI</t>
  </si>
  <si>
    <t>Внешний SSD накопитель ADATA SE760 2TB Серый (ASE760-2TU32G2-CTI)</t>
  </si>
  <si>
    <t>96800.00</t>
  </si>
  <si>
    <t>A27754</t>
  </si>
  <si>
    <t>ASE760-2TU32G2-CBK</t>
  </si>
  <si>
    <t>Внешний SSD накопитель ADATA SE760 2TB Чёрный (ASE760-2TU32G2-CBK)</t>
  </si>
  <si>
    <t>A27994</t>
  </si>
  <si>
    <t>TS2TESD380C</t>
  </si>
  <si>
    <t>Внешний SSD накопитель Transcend TS2TESD380C (TS2TESD380C)</t>
  </si>
  <si>
    <t>114590.00</t>
  </si>
  <si>
    <t>A27995</t>
  </si>
  <si>
    <t>TS4TESD380C</t>
  </si>
  <si>
    <t>Внешний SSD накопитель Transcend TS4TESD380C (TS4TESD380C)</t>
  </si>
  <si>
    <t>251890.00</t>
  </si>
  <si>
    <t>A21399</t>
  </si>
  <si>
    <t>TS1TSJ25A3K</t>
  </si>
  <si>
    <t>Внешний жесткий диск 1TB 2,5'' Transcend (TS1TSJ25A3K)</t>
  </si>
  <si>
    <t>39290.00</t>
  </si>
  <si>
    <t>A21403</t>
  </si>
  <si>
    <t>TS1TSJ25H3B</t>
  </si>
  <si>
    <t>Внешний жесткий диск 1TB 2,5'' Transcend (TS1TSJ25H3B)</t>
  </si>
  <si>
    <t>40590.00</t>
  </si>
  <si>
    <t>A21404</t>
  </si>
  <si>
    <t>TS1TSJ25H3P</t>
  </si>
  <si>
    <t>Внешний жесткий диск 1TB 2,5'' Transcend (TS1TSJ25H3P)</t>
  </si>
  <si>
    <t>A21407</t>
  </si>
  <si>
    <t>TS1TSJ25M3S</t>
  </si>
  <si>
    <t>Внешний жесткий диск 1TB 2,5'' Transcend (TS1TSJ25M3S)</t>
  </si>
  <si>
    <t>40990.00</t>
  </si>
  <si>
    <t>A21411</t>
  </si>
  <si>
    <t>TS2TSJ25H3B</t>
  </si>
  <si>
    <t>Внешний жесткий диск 2TB 2,5'' Transcend (TS2TSJ25H3B)</t>
  </si>
  <si>
    <t>52190.00</t>
  </si>
  <si>
    <t>A27781</t>
  </si>
  <si>
    <t>AHD330-2TU31-CBL</t>
  </si>
  <si>
    <t>Внешний жёсткий диск ADATA HD330 (AHD330-2TU31-CBL)</t>
  </si>
  <si>
    <t>48800.00</t>
  </si>
  <si>
    <t>A27823</t>
  </si>
  <si>
    <t>AHD330-2TU31-CBK</t>
  </si>
  <si>
    <t>Внешний жесткий диск ADATA HD330, 2TB USB 3.2 BLACK (AHD330-2TU31-CBK)</t>
  </si>
  <si>
    <t>46400.00</t>
  </si>
  <si>
    <t>A28112</t>
  </si>
  <si>
    <t>AHD650-1TU31-CBL</t>
  </si>
  <si>
    <t>Внешний жесткий диск ADATA HD650 1TB (AHD650-1TU31-CBL)</t>
  </si>
  <si>
    <t>35285.00</t>
  </si>
  <si>
    <t>A28113</t>
  </si>
  <si>
    <t>AHD650-2TU31-CBL</t>
  </si>
  <si>
    <t>Внешний жесткий диск ADATA HD650 2TB Синий (AHD650-2TU31-CBL)</t>
  </si>
  <si>
    <t>50950.00</t>
  </si>
  <si>
    <t>A28114</t>
  </si>
  <si>
    <t>AHD650-2TU31-CBK</t>
  </si>
  <si>
    <t>Внешний жесткий диск ADATA HD650 2TB Чёрный (AHD650-2TU31-CBK)</t>
  </si>
  <si>
    <t>47365.00</t>
  </si>
  <si>
    <t>A28115</t>
  </si>
  <si>
    <t>AHV300-1TU31-CWH</t>
  </si>
  <si>
    <t>Внешний жёсткий диск ADATA HV300 1TB 2.5" Белый (AHV300-1TU31-CWH)</t>
  </si>
  <si>
    <t>32950.00</t>
  </si>
  <si>
    <t>A28116</t>
  </si>
  <si>
    <t>AHV300-2TU31-CWH</t>
  </si>
  <si>
    <t>Внешний жёсткий диск ADATA HV300 2TB Белый (AHV300-2TU31-CWH)</t>
  </si>
  <si>
    <t>49600.00</t>
  </si>
  <si>
    <t>A27901</t>
  </si>
  <si>
    <t>AHV620S-1TU31-CWH</t>
  </si>
  <si>
    <t>Внешний жёсткий диск ADATA HV620 Slim (AHV620S-1TU31-CWH)</t>
  </si>
  <si>
    <t>A27902</t>
  </si>
  <si>
    <t>AHV620S-2TU31-CWH</t>
  </si>
  <si>
    <t>Внешний жёсткий диск ADATA HV620 Slim (AHV620S-2TU31-CWH)</t>
  </si>
  <si>
    <t>46000.00</t>
  </si>
  <si>
    <t>A27825</t>
  </si>
  <si>
    <t>AHV620S-1TU31-CBK</t>
  </si>
  <si>
    <t>Внешний жесткий диск ADATA HV620, 1TB USB 3.0 BLACK (AHV620S-1TU31-CBK)</t>
  </si>
  <si>
    <t>34100.00</t>
  </si>
  <si>
    <t>A25856</t>
  </si>
  <si>
    <t>TS250GESD270C</t>
  </si>
  <si>
    <t>Внешний жесткий диск SSD Transcend ESD270C (TS250GESD270C)</t>
  </si>
  <si>
    <t>A25858</t>
  </si>
  <si>
    <t>TS500GESD270C</t>
  </si>
  <si>
    <t>Внешний жесткий диск SSD Transcend ESD270C (TS500GESD270C)</t>
  </si>
  <si>
    <t>37990.00</t>
  </si>
  <si>
    <t>A28428</t>
  </si>
  <si>
    <t>TS1TESD360C</t>
  </si>
  <si>
    <t>Внешний Жесткий диск SSD Transcend ESD360C 1TB (TS1TESD360C)</t>
  </si>
  <si>
    <t>71190.00</t>
  </si>
  <si>
    <t>A28430</t>
  </si>
  <si>
    <t>TS2TESD360C</t>
  </si>
  <si>
    <t>Внешний Жесткий диск SSD Transcend ESD360C 2TB (TS2TESD360C)</t>
  </si>
  <si>
    <t>123490.00</t>
  </si>
  <si>
    <t>A28429</t>
  </si>
  <si>
    <t>TS1TESD380C</t>
  </si>
  <si>
    <t>Внешний Жесткий диск SSD Transcend ESD380C 1TB (TS1TESD380C)</t>
  </si>
  <si>
    <t>68890.00</t>
  </si>
  <si>
    <t>A28323</t>
  </si>
  <si>
    <t>TS500GESD265C</t>
  </si>
  <si>
    <t>Внешний жесткий диск SSD Transcend TS500GESD265C 500GB (TS500GESD265C)</t>
  </si>
  <si>
    <t>43490.00</t>
  </si>
  <si>
    <t>A28324</t>
  </si>
  <si>
    <t>TS512GESD320A</t>
  </si>
  <si>
    <t>Внешний жесткий диск SSD Transcend TS512GESD320A 512GB (TS512GESD320A)</t>
  </si>
  <si>
    <t>34990.00</t>
  </si>
  <si>
    <t>A28325</t>
  </si>
  <si>
    <t>TS512GESD330C</t>
  </si>
  <si>
    <t>Внешний жесткий диск SSD Transcend TS512GESD330C 512GB (TS512GESD330C)</t>
  </si>
  <si>
    <t>35190.00</t>
  </si>
  <si>
    <t>A24962</t>
  </si>
  <si>
    <t>TS4TSJ25H3B</t>
  </si>
  <si>
    <t>Внешний жесткий диск Transcend (TS4TSJ25H3B)</t>
  </si>
  <si>
    <t>82490.00</t>
  </si>
  <si>
    <t>A25931</t>
  </si>
  <si>
    <t>TS2TSJ25C3S</t>
  </si>
  <si>
    <t>Внешний жесткий диск Transcend 25C3S (TS2TSJ25C3S)</t>
  </si>
  <si>
    <t>56090.00</t>
  </si>
  <si>
    <t>A25932</t>
  </si>
  <si>
    <t>TS4TSJ35T3</t>
  </si>
  <si>
    <t>Внешний жесткий диск Transcend 35T3 (TS4TSJ35T3)</t>
  </si>
  <si>
    <t>75990.00</t>
  </si>
  <si>
    <t>A24961</t>
  </si>
  <si>
    <t>TS1TSJ25C3S</t>
  </si>
  <si>
    <t>Внешний жесткий диск Transcend Type C (TS1TSJ25C3S)</t>
  </si>
  <si>
    <t>43990.00</t>
  </si>
  <si>
    <t>A28362</t>
  </si>
  <si>
    <t>TS1TESD300S</t>
  </si>
  <si>
    <t>Внешний твердотельный накопитель SSD Transcend ESD300 1TB (TS1TESD300S)</t>
  </si>
  <si>
    <t>60690.00</t>
  </si>
  <si>
    <t>A28132</t>
  </si>
  <si>
    <t>TS1TESD260C</t>
  </si>
  <si>
    <t>Жесткий диск SSD Transcend TS1TESD260C 1TB (TS1TESD260C)</t>
  </si>
  <si>
    <t>73190.00</t>
  </si>
  <si>
    <t>A28133</t>
  </si>
  <si>
    <t>TS250GESD260C</t>
  </si>
  <si>
    <t>Жесткий диск SSD Transcend TS250GESD260C 250GB (TS250GESD260C)</t>
  </si>
  <si>
    <t>27190.00</t>
  </si>
  <si>
    <t>A28131</t>
  </si>
  <si>
    <t>TS500GESD260C</t>
  </si>
  <si>
    <t>Жесткий диск SSD Transcend TS500GESD260C 500GB (TS500GESD260C)</t>
  </si>
  <si>
    <t>39690.00</t>
  </si>
  <si>
    <t>Внутренние жёсткие диски (HDD, SSD)</t>
  </si>
  <si>
    <t>A28177</t>
  </si>
  <si>
    <t>AELI-SE880-1TCGY</t>
  </si>
  <si>
    <t>Внешний SSD накопитель ADATA AELI-SE880, 1000GB Серый (AELI-SE880-1TCGY)</t>
  </si>
  <si>
    <t>52550.00</t>
  </si>
  <si>
    <t>A28176</t>
  </si>
  <si>
    <t>AELI-SE880-500GCGY</t>
  </si>
  <si>
    <t>Внешний SSD накопитель ADATA AELI-SE880, 512GB Серый (AELI-SE880-500GCGY)</t>
  </si>
  <si>
    <t>34250.00</t>
  </si>
  <si>
    <t>A28174</t>
  </si>
  <si>
    <t>AELI-SE880-2TCGY</t>
  </si>
  <si>
    <t>Внешний SSD накопитель ADATA Elite SE880, 2TB Серый (AELI-SE880-2TCGY)</t>
  </si>
  <si>
    <t>89400.00</t>
  </si>
  <si>
    <t>A25475</t>
  </si>
  <si>
    <t>AP240GAS340XC-1</t>
  </si>
  <si>
    <t>Жесткий диск SSD Apacer AS340X, 240GB SATA (AP240GAS340XC-1)</t>
  </si>
  <si>
    <t>13610.00</t>
  </si>
  <si>
    <t>A28136</t>
  </si>
  <si>
    <t>TS1TESD310C</t>
  </si>
  <si>
    <t>Жесткий диск SSD Transcend TS1TESD310C 1TB (TS1TESD310C)</t>
  </si>
  <si>
    <t>57690.00</t>
  </si>
  <si>
    <t>A28134</t>
  </si>
  <si>
    <t>TS256GESD310C</t>
  </si>
  <si>
    <t>Жесткий диск SSD Transcend TS256GESD310C 256GB (TS256GESD310C)</t>
  </si>
  <si>
    <t>22990.00</t>
  </si>
  <si>
    <t>A28135</t>
  </si>
  <si>
    <t>TS512GESD310C</t>
  </si>
  <si>
    <t>Жесткий диск SSD Transcend TS512GESD310C 512GB (TS512GESD310C)</t>
  </si>
  <si>
    <t>34290.00</t>
  </si>
  <si>
    <t>P300P512GM28</t>
  </si>
  <si>
    <t>Твердотельный накопитель PATRIOT/SSD/512 Gb/M.2 PCI-Express/2.5" (P300P512GM28)</t>
  </si>
  <si>
    <t>16119.00</t>
  </si>
  <si>
    <t>TS512GMTE110S</t>
  </si>
  <si>
    <t>Твердотельный накопитель Transcend/SSD/512 Gb (TS512GMTE110S)</t>
  </si>
  <si>
    <t>14000.00</t>
  </si>
  <si>
    <t>WDS100T3B0B</t>
  </si>
  <si>
    <t>Твердотельный накопитель Western Digital/SSD/1000 Gb/BLUESA510/SATA/3D NAND/R560Mb/s/W520Mb/s/M.2 (W</t>
  </si>
  <si>
    <t>39507.00</t>
  </si>
  <si>
    <t>WDS480G3G0A</t>
  </si>
  <si>
    <t>Твердотельный накопитель Western Digital/SSD/480 Gb/2.5 SATA 6Gb/s (WDS480G3G0A)</t>
  </si>
  <si>
    <t>28471.00</t>
  </si>
  <si>
    <t>Кабели</t>
  </si>
  <si>
    <t>461-AAEU</t>
  </si>
  <si>
    <t>Замок Dell Clicksafe Combination Lock for All Dell Security slots (461-AAEU)</t>
  </si>
  <si>
    <t>23644.00</t>
  </si>
  <si>
    <t>ШТЛП-4</t>
  </si>
  <si>
    <t>Кабель /ШТЛП-4/4 жилы/100м. (ШТЛП-4)</t>
  </si>
  <si>
    <t>4369.00</t>
  </si>
  <si>
    <t>Кабель Defender/03/HDMI M-M/ver 1.4/1 м (87350)</t>
  </si>
  <si>
    <t>926.00</t>
  </si>
  <si>
    <t>04356-1,8</t>
  </si>
  <si>
    <t>Кабель HP Europe/USB/A-B для принтера/сканера/1,8 м (04356-1,8)</t>
  </si>
  <si>
    <t>1052.00</t>
  </si>
  <si>
    <t>C-DM/DM-6</t>
  </si>
  <si>
    <t>Кабель Kramer/C-DM/DM-6 (C-DM/DM-6)</t>
  </si>
  <si>
    <t>WH-111(20m)</t>
  </si>
  <si>
    <t>Кабель Lazso/WH-111(20м) (WH-111(20m))</t>
  </si>
  <si>
    <t>32598.00</t>
  </si>
  <si>
    <t>D155-P</t>
  </si>
  <si>
    <t>Кабель Ship D155-P (D155-P)</t>
  </si>
  <si>
    <t>92889.00</t>
  </si>
  <si>
    <t>VG002M/M-20P</t>
  </si>
  <si>
    <t>Кабель Ship/VGA to VGA (15Male/15Male) 20 м (VG002M/M-20P)</t>
  </si>
  <si>
    <t>15314.00</t>
  </si>
  <si>
    <t>AP9892</t>
  </si>
  <si>
    <t>Кабель питания APC/AP9892/Power Cord, C19 to C20, 0.6m (AP9892)</t>
  </si>
  <si>
    <t>22026.00</t>
  </si>
  <si>
    <t>DLW-1250</t>
  </si>
  <si>
    <t>Кабель питания Delux/DLW-1250,  С13: розетка-&gt;компьютер, 1,2 м. (DLW-1250)</t>
  </si>
  <si>
    <t>250.00</t>
  </si>
  <si>
    <t>SH5005-1.2P</t>
  </si>
  <si>
    <t>Кабель питания Ship/SH5005-1.2P (SH5005-1.2P)</t>
  </si>
  <si>
    <t>768.00</t>
  </si>
  <si>
    <t>S901D</t>
  </si>
  <si>
    <t>Коннектор Ship/S901D/RJ 45, Cat.6, UTP, (100 штук в пакете) (S901D)</t>
  </si>
  <si>
    <t>103.00</t>
  </si>
  <si>
    <t>Клавиатуры</t>
  </si>
  <si>
    <t>A26657</t>
  </si>
  <si>
    <t>90MP0240-BKRA00</t>
  </si>
  <si>
    <t>Клавиатура ASUS  XA05 ROG STRIX SCOPE, RX/RD (90MP0240-BKRA00)</t>
  </si>
  <si>
    <t>A26677</t>
  </si>
  <si>
    <t>Клавиатура Defender Red GK-116 RU (45117)</t>
  </si>
  <si>
    <t>7290.00</t>
  </si>
  <si>
    <t>580-ADHD</t>
  </si>
  <si>
    <t>Клавиатура Dell KB216 (580-ADHD)</t>
  </si>
  <si>
    <t>11491.00</t>
  </si>
  <si>
    <t>A27865</t>
  </si>
  <si>
    <t>DLK-1900OGB</t>
  </si>
  <si>
    <t>Клавиатура Delux DLK-1900OGB (DLK-1900OGB)</t>
  </si>
  <si>
    <t>4990.00</t>
  </si>
  <si>
    <t>A27863</t>
  </si>
  <si>
    <t>Delux DLK-6010UB</t>
  </si>
  <si>
    <t>Клавиатура Delux DLK-6010UB (Delux DLK-6010UB)</t>
  </si>
  <si>
    <t>3990.00</t>
  </si>
  <si>
    <t>A27864</t>
  </si>
  <si>
    <t>DLK-6060UB</t>
  </si>
  <si>
    <t>Клавиатура Delux DLK-6060UB (DLK-6060UB)</t>
  </si>
  <si>
    <t>5490.00</t>
  </si>
  <si>
    <t>A25872</t>
  </si>
  <si>
    <t>LuxeMate 100</t>
  </si>
  <si>
    <t>Клавиатура Genius LuxeMate 100 (LuxeMate 100)</t>
  </si>
  <si>
    <t>4690.00</t>
  </si>
  <si>
    <t>A27015</t>
  </si>
  <si>
    <t>Slimstar 7230</t>
  </si>
  <si>
    <t>Клавиатура Genius Slimstar 7230 (Slimstar 7230)</t>
  </si>
  <si>
    <t>7590.00</t>
  </si>
  <si>
    <t>A27016</t>
  </si>
  <si>
    <t>Slimstar Q200</t>
  </si>
  <si>
    <t>Клавиатура Genius Slimstar Q200 (Slimstar Q200)</t>
  </si>
  <si>
    <t>6590.00</t>
  </si>
  <si>
    <t>A27017</t>
  </si>
  <si>
    <t>Smart KB-117</t>
  </si>
  <si>
    <t>Клавиатура Genius Smart KB-117 (Smart KB-117)</t>
  </si>
  <si>
    <t>A27562</t>
  </si>
  <si>
    <t>266C9A6</t>
  </si>
  <si>
    <t>Клавиатура HP 25 USB Wired Keyboard English layout (Только английская раскладка) (266C9A6)</t>
  </si>
  <si>
    <t>3197.00</t>
  </si>
  <si>
    <t>A25666</t>
  </si>
  <si>
    <t>4CE96AA</t>
  </si>
  <si>
    <t>Клавиатура HP Pavilion 300 (4CE96AA)</t>
  </si>
  <si>
    <t>11748.00</t>
  </si>
  <si>
    <t>A25779</t>
  </si>
  <si>
    <t>Z9N40AA</t>
  </si>
  <si>
    <t>Клавиатура HP USB Premium (Z9N40AA)</t>
  </si>
  <si>
    <t>30370.00</t>
  </si>
  <si>
    <t>A26772</t>
  </si>
  <si>
    <t>Z9N41AA</t>
  </si>
  <si>
    <t>Клавиатура HP Wireless Premium (Z9N41AA)</t>
  </si>
  <si>
    <t>31968.00</t>
  </si>
  <si>
    <t>A27645</t>
  </si>
  <si>
    <t>GX30M39684</t>
  </si>
  <si>
    <t>Клавиатура Lenovo 300 USB Keyboard Slim Black (GX30M39684)</t>
  </si>
  <si>
    <t>7395.00</t>
  </si>
  <si>
    <t>A27022</t>
  </si>
  <si>
    <t>GY40T26479</t>
  </si>
  <si>
    <t>Клавиатура Lenovo Legion K500 RGB Mechanical Gaming Keyboard (GY40T26479)</t>
  </si>
  <si>
    <t>22853.00</t>
  </si>
  <si>
    <t>A28198</t>
  </si>
  <si>
    <t>4X30H56866</t>
  </si>
  <si>
    <t>Клавиатура Lenovo Wireless Keyboard (4X30H56866)</t>
  </si>
  <si>
    <t>29095.00</t>
  </si>
  <si>
    <t>920-002506</t>
  </si>
  <si>
    <t>Клавиатура Logitech K120 (920-002506)</t>
  </si>
  <si>
    <t>5385.00</t>
  </si>
  <si>
    <t>920-003757</t>
  </si>
  <si>
    <t>Клавиатура Logitech K270 (920-003757)</t>
  </si>
  <si>
    <t>13269.00</t>
  </si>
  <si>
    <t>A26787</t>
  </si>
  <si>
    <t>12003.00</t>
  </si>
  <si>
    <t>A27018</t>
  </si>
  <si>
    <t>E9350G</t>
  </si>
  <si>
    <t>Клавиатура Rapoo E9350G (E9350G)</t>
  </si>
  <si>
    <t>13990.00</t>
  </si>
  <si>
    <t>A26507</t>
  </si>
  <si>
    <t>V500 Alloy</t>
  </si>
  <si>
    <t>Клавиатура Rapoo V500 Alloy (V500 Alloy)</t>
  </si>
  <si>
    <t>12290.00</t>
  </si>
  <si>
    <t>A27557</t>
  </si>
  <si>
    <t>V500PRO</t>
  </si>
  <si>
    <t>Клавиатура Rapoo V500PRO (V500PRO)</t>
  </si>
  <si>
    <t>17590.00</t>
  </si>
  <si>
    <t>A27019</t>
  </si>
  <si>
    <t>V56</t>
  </si>
  <si>
    <t>Клавиатура Rapoo V56 (V56)</t>
  </si>
  <si>
    <t>8490.00</t>
  </si>
  <si>
    <t>A26678</t>
  </si>
  <si>
    <t>Клавиатура Trust RU GXT830-RW AVONN GAMING KB, чёрный (22511)</t>
  </si>
  <si>
    <t>12590.00</t>
  </si>
  <si>
    <t>A25634</t>
  </si>
  <si>
    <t>90MP01X0-BKRA00</t>
  </si>
  <si>
    <t>Клавиатура игровая ASUS RA04 TUF GAMING K1 RU (90MP01X0-BKRA00)</t>
  </si>
  <si>
    <t>A25609</t>
  </si>
  <si>
    <t>Клавиатура игровая Defender Arx GK-196L RU, черный (45196)</t>
  </si>
  <si>
    <t>4790.00</t>
  </si>
  <si>
    <t>Колонки, Сабвуферы</t>
  </si>
  <si>
    <t>B55(13)</t>
  </si>
  <si>
    <t>Колонки Microlab B55(13) (B55(13))</t>
  </si>
  <si>
    <t>4540.00</t>
  </si>
  <si>
    <t>Кронштейны</t>
  </si>
  <si>
    <t>LP43-22</t>
  </si>
  <si>
    <t>Крепление Brateck LP43-22 (LP43-22)</t>
  </si>
  <si>
    <t>4643.00</t>
  </si>
  <si>
    <t>M75</t>
  </si>
  <si>
    <t>Стойка Wize M75 (M75)</t>
  </si>
  <si>
    <t>179427.00</t>
  </si>
  <si>
    <t xml:space="preserve">Комплекты (клавиатура+мышка) </t>
  </si>
  <si>
    <t>580-AKGO</t>
  </si>
  <si>
    <t>Клавиатура и манипулятор Dell KM3322W (580-AKGO)</t>
  </si>
  <si>
    <t>11372.00</t>
  </si>
  <si>
    <t>18H24AA#B15</t>
  </si>
  <si>
    <t>Клавиатура и манипулятор HP Europe 230 Wireless Mouse and Keyboard Combo (18H24AA#B15)</t>
  </si>
  <si>
    <t>11894.00</t>
  </si>
  <si>
    <t>1Y4D0AA#ABB</t>
  </si>
  <si>
    <t>Клавиатура и манипулятор HP Europe 235 (1Y4D0AA#ABB)</t>
  </si>
  <si>
    <t>14019.00</t>
  </si>
  <si>
    <t>4R009AA#B15</t>
  </si>
  <si>
    <t>Клавиатура и манипулятор HP Europe 655 Wireless Keyboard and Mouse Combo (4R009AA#B15)</t>
  </si>
  <si>
    <t>21850.00</t>
  </si>
  <si>
    <t>240J7AA#B15</t>
  </si>
  <si>
    <t>Клавиатура и манипулятор HP Europe HP 150 (240J7AA#B15)</t>
  </si>
  <si>
    <t>6668.00</t>
  </si>
  <si>
    <t>1Y4D0AA#B15</t>
  </si>
  <si>
    <t>Клавиатура и манипулятор HP Europe HP 235 (1Y4D0AA#B15)</t>
  </si>
  <si>
    <t>12194.00</t>
  </si>
  <si>
    <t>A28305</t>
  </si>
  <si>
    <t>Клавиатура и мышь Dell Wireless Keyboard and Mouse KM3322W - Kazakh (QWERTY) (580-AKGO)</t>
  </si>
  <si>
    <t>12437.00</t>
  </si>
  <si>
    <t>A28202</t>
  </si>
  <si>
    <t>Luxemate Q8000 White</t>
  </si>
  <si>
    <t>Клавиатура и Мышь Genius Luxemate Q8000 White (Luxemate Q8000 White)</t>
  </si>
  <si>
    <t>9990.00</t>
  </si>
  <si>
    <t>A25639</t>
  </si>
  <si>
    <t>286J4AA</t>
  </si>
  <si>
    <t>Клавиатура и мышь HP 225 Wired (286J4AA)</t>
  </si>
  <si>
    <t>10656.00</t>
  </si>
  <si>
    <t>A25787</t>
  </si>
  <si>
    <t>3M165AA</t>
  </si>
  <si>
    <t>Клавиатура и мышь HP 950MK Wireless Rechargeable (3M165AA)</t>
  </si>
  <si>
    <t>85248.00</t>
  </si>
  <si>
    <t>A27541</t>
  </si>
  <si>
    <t>GX31F38001</t>
  </si>
  <si>
    <t>Клавиатура и мышь Lenovo 510 Wireless Combo Keyboard &amp; Mouse White (GX31F38001)</t>
  </si>
  <si>
    <t>11093.00</t>
  </si>
  <si>
    <t>A26872</t>
  </si>
  <si>
    <t>4X30H56821</t>
  </si>
  <si>
    <t>Клавиатура и мышь Lenovo Wireless Keyboard and Mouse Combo (4X30H56821)</t>
  </si>
  <si>
    <t>47255.00</t>
  </si>
  <si>
    <t>A28017</t>
  </si>
  <si>
    <t>X130PRO White</t>
  </si>
  <si>
    <t>Клавиатура и мышь Rapoo X130PRO White (X130PRO White)</t>
  </si>
  <si>
    <t>5330.00</t>
  </si>
  <si>
    <t>A28065</t>
  </si>
  <si>
    <t>X260 White</t>
  </si>
  <si>
    <t>Клавиатура и мышь Rapoo X260S White (X260 White)</t>
  </si>
  <si>
    <t>9490.00</t>
  </si>
  <si>
    <t>A27842</t>
  </si>
  <si>
    <t>X260S Black</t>
  </si>
  <si>
    <t>Клавиатура и мышь Rapoo X260S, Чёрный (X260S Black)</t>
  </si>
  <si>
    <t>9090.00</t>
  </si>
  <si>
    <t>A25621</t>
  </si>
  <si>
    <t>9DF28AA</t>
  </si>
  <si>
    <t>Клавиатура и мышь проводные HP Pavilion 200, Чёрный (9DF28AA)</t>
  </si>
  <si>
    <t>9218.00</t>
  </si>
  <si>
    <t>A23677</t>
  </si>
  <si>
    <t>KM-8200</t>
  </si>
  <si>
    <t>Комплект Клавиатура + Мышь Genius Smart KM-8200 (KM-8200)</t>
  </si>
  <si>
    <t>9590.00</t>
  </si>
  <si>
    <t>A26385</t>
  </si>
  <si>
    <t>X1800S</t>
  </si>
  <si>
    <t>Комплект Клавиатура + Мышь Rapoo X1800S (X1800S)</t>
  </si>
  <si>
    <t>A24932</t>
  </si>
  <si>
    <t>X1960</t>
  </si>
  <si>
    <t>Комплект Клавиатура + Мышь Rapoo X1960 (X1960)</t>
  </si>
  <si>
    <t>8090.00</t>
  </si>
  <si>
    <t>Модули оперативной памяти (ОЗУ)</t>
  </si>
  <si>
    <t>13L74AA</t>
  </si>
  <si>
    <t>Память HP Europe/16 Gb/DDR4/3200 MHz/UDIMM (13L74AA)</t>
  </si>
  <si>
    <t>127645.00</t>
  </si>
  <si>
    <t>SP002GBLTU133S02</t>
  </si>
  <si>
    <t>Память Silicon Power/2 Gb/DDR3/1333 MHz/SP002GBLTU133S02 (SP002GBLTU133S02)</t>
  </si>
  <si>
    <t>393088.00</t>
  </si>
  <si>
    <t>TS1GLH64V2B</t>
  </si>
  <si>
    <t>Плата памяти Transcend/8 Gb/DDR4/3200 MHz/CL22 (TS1GLH64V2B)</t>
  </si>
  <si>
    <t>28134.00</t>
  </si>
  <si>
    <t>Мышки и коврики</t>
  </si>
  <si>
    <t>A25556</t>
  </si>
  <si>
    <t>6CL96AA</t>
  </si>
  <si>
    <t>Беспроводная мышь HP OMEN Photon (6CL96AA)</t>
  </si>
  <si>
    <t>43690.00</t>
  </si>
  <si>
    <t>A26990</t>
  </si>
  <si>
    <t>GXH1C97868</t>
  </si>
  <si>
    <t>Коврик Lenovo Legion Gaming Control Mouse Pad L, Серый (GXH1C97868)</t>
  </si>
  <si>
    <t>3163.00</t>
  </si>
  <si>
    <t>A27023</t>
  </si>
  <si>
    <t>GXH1C97870</t>
  </si>
  <si>
    <t>Коврик для мыши Lenovo Legion Gaming Control Mouse Pad L, Серый (GXH1C97870)</t>
  </si>
  <si>
    <t>3476.00</t>
  </si>
  <si>
    <t>A27024</t>
  </si>
  <si>
    <t>GXH0W29068</t>
  </si>
  <si>
    <t>Коврик для мыши Lenovo Legion Gaming XL Cloth Mouse Pad (GXH0W29068)</t>
  </si>
  <si>
    <t>5057.00</t>
  </si>
  <si>
    <t>A26387</t>
  </si>
  <si>
    <t>NX-7010 WH+Blue</t>
  </si>
  <si>
    <t>Компьютерная мышь Genius NX-7010 WH+Blue (NX-7010 WH+Blue)</t>
  </si>
  <si>
    <t>A26380</t>
  </si>
  <si>
    <t>M10 Plus Black</t>
  </si>
  <si>
    <t>Компьютерная мышь Rapoo M10 Plus Чёрный (M10 Plus Black)</t>
  </si>
  <si>
    <t>3790.00</t>
  </si>
  <si>
    <t>A26235</t>
  </si>
  <si>
    <t>M160 Silent</t>
  </si>
  <si>
    <t>Компьютерная мышь Rapoo M160 Silent (M160 Silent)</t>
  </si>
  <si>
    <t>4590.00</t>
  </si>
  <si>
    <t>A26381</t>
  </si>
  <si>
    <t>M300 Silent Dark Grey</t>
  </si>
  <si>
    <t>Компьютерная мышь Rapoo M300 Dark grey (M300 Silent Dark Grey)</t>
  </si>
  <si>
    <t>8590.00</t>
  </si>
  <si>
    <t>570-AAIR</t>
  </si>
  <si>
    <t>Манипулятор Dell MS116 (570-AAIR)</t>
  </si>
  <si>
    <t>4079.00</t>
  </si>
  <si>
    <t>570-AAIS</t>
  </si>
  <si>
    <t>Манипулятор Dell MS116 (570-AAIS)</t>
  </si>
  <si>
    <t>4559.00</t>
  </si>
  <si>
    <t>2S9L1AA#ABB</t>
  </si>
  <si>
    <t>Манипулятор HP Europe 150 WRLS (2S9L1AA#ABB)</t>
  </si>
  <si>
    <t>5464.00</t>
  </si>
  <si>
    <t>6SP30AA#AC3</t>
  </si>
  <si>
    <t>Манипулятор HP Europe HP Bluetooth Travel Mouse ALL (6SP30AA#AC3)</t>
  </si>
  <si>
    <t>12700.00</t>
  </si>
  <si>
    <t>4PH30AA#ABB</t>
  </si>
  <si>
    <t>Манипулятор HP Europe Pavilion Gaming 300 (4PH30AA#ABB)</t>
  </si>
  <si>
    <t>12307.00</t>
  </si>
  <si>
    <t>A25663</t>
  </si>
  <si>
    <t>90MP0270-BMUA0</t>
  </si>
  <si>
    <t>Мышь ASUS ROG GLADIUS III P514 (90MP0270-BMUA0)</t>
  </si>
  <si>
    <t>A25664</t>
  </si>
  <si>
    <t>90MP02K0-BMUA00</t>
  </si>
  <si>
    <t>Мышь ASUS TUF GAMING M4 AIR P307 (90MP02K0-BMUA00)</t>
  </si>
  <si>
    <t>A26679</t>
  </si>
  <si>
    <t>Мышь Defender Oversider GM-917, чёрный (52917)</t>
  </si>
  <si>
    <t>A26445</t>
  </si>
  <si>
    <t>ECO-8015 Iron Gray</t>
  </si>
  <si>
    <t>Мышь Genius ECO-8015 (ECO-8015 Iron Gray)</t>
  </si>
  <si>
    <t>7690.00</t>
  </si>
  <si>
    <t>A26575</t>
  </si>
  <si>
    <t>ECO-8015 Silver</t>
  </si>
  <si>
    <t>Мышь Genius ECO-8015 Silver (ECO-8015 Silver)</t>
  </si>
  <si>
    <t>A26229</t>
  </si>
  <si>
    <t>NX-7000 Blue</t>
  </si>
  <si>
    <t>Мышь Genius NX-7000, Синий (NX-7000 Blue)</t>
  </si>
  <si>
    <t>4190.00</t>
  </si>
  <si>
    <t>A26392</t>
  </si>
  <si>
    <t>NX-7005 White</t>
  </si>
  <si>
    <t>Мышь Genius NX-7005, Белый (NX-7005 White)</t>
  </si>
  <si>
    <t>A26391</t>
  </si>
  <si>
    <t>NX-7005 Red</t>
  </si>
  <si>
    <t>Мышь Genius NX-7005, Красный (NX-7005 Red)</t>
  </si>
  <si>
    <t>A26390</t>
  </si>
  <si>
    <t>NX-7005 Blue</t>
  </si>
  <si>
    <t>Мышь Genius NX-7005, Синий (NX-7005 Blue)</t>
  </si>
  <si>
    <t>A26389</t>
  </si>
  <si>
    <t>NX-7005 Black</t>
  </si>
  <si>
    <t>Мышь Genius NX-7005, Чёрный (NX-7005 Black)</t>
  </si>
  <si>
    <t>A27894</t>
  </si>
  <si>
    <t>Мышь Genius NX-7015 CHOCOLATE (31030019401)</t>
  </si>
  <si>
    <t>3623.00</t>
  </si>
  <si>
    <t>A26574</t>
  </si>
  <si>
    <t>NX-7015 Silver</t>
  </si>
  <si>
    <t>Мышь Genius NX-7015 Silver (NX-7015 Silver)</t>
  </si>
  <si>
    <t>A28287</t>
  </si>
  <si>
    <t>43N05AA</t>
  </si>
  <si>
    <t>Мышь HP 240 Bluetooth Mouse Red (43N05AA)</t>
  </si>
  <si>
    <t>6394.00</t>
  </si>
  <si>
    <t>A28291</t>
  </si>
  <si>
    <t>43N04AA</t>
  </si>
  <si>
    <t>Мышь HP 240 Bluetooth Mouse Silver (43N04AA)</t>
  </si>
  <si>
    <t>6927.00</t>
  </si>
  <si>
    <t>A28288</t>
  </si>
  <si>
    <t>793F9AA</t>
  </si>
  <si>
    <t>Мышь HP 240 Bluetooth Mouse White (793F9AA)</t>
  </si>
  <si>
    <t>A28290</t>
  </si>
  <si>
    <t>4M0X6AA</t>
  </si>
  <si>
    <t>Мышь HP 410 Slim Bluetooth Mouse White (4M0X6AA)</t>
  </si>
  <si>
    <t>11189.00</t>
  </si>
  <si>
    <t>A28466</t>
  </si>
  <si>
    <t>3B4Q2AA#ABB</t>
  </si>
  <si>
    <t>Мышь HP 430 Multi-Device Wireless Mouse EURO (3B4Q2AA#ABB)</t>
  </si>
  <si>
    <t>13320.00</t>
  </si>
  <si>
    <t>A26430</t>
  </si>
  <si>
    <t>3B4Q5AA</t>
  </si>
  <si>
    <t>Мышь HP 435 Multi-Device (3B4Q5AA)</t>
  </si>
  <si>
    <t>12788.00</t>
  </si>
  <si>
    <t>A25557</t>
  </si>
  <si>
    <t>2VP02AA</t>
  </si>
  <si>
    <t>Мышь HP OMEN Reactor Mouse, Чёрный (2VP02AA)</t>
  </si>
  <si>
    <t>20247.00</t>
  </si>
  <si>
    <t>A26661</t>
  </si>
  <si>
    <t>8BC52AA</t>
  </si>
  <si>
    <t>Мышь HP OMEN Vector Essential, Чёрный (8BC52AA)</t>
  </si>
  <si>
    <t>9538.00</t>
  </si>
  <si>
    <t>A26662</t>
  </si>
  <si>
    <t>8BC53AA</t>
  </si>
  <si>
    <t>Мышь HP OMEN Vector, Чёрный (8BC53AA)</t>
  </si>
  <si>
    <t>15984.00</t>
  </si>
  <si>
    <t>A25859</t>
  </si>
  <si>
    <t>5JS07AA</t>
  </si>
  <si>
    <t>Мышь HP Pavilion Gaming 200 (5JS07AA)</t>
  </si>
  <si>
    <t>9591.00</t>
  </si>
  <si>
    <t>A25822</t>
  </si>
  <si>
    <t>4PH30AA</t>
  </si>
  <si>
    <t>Мышь HP Pavilion Gaming 300 (4PH30AA)</t>
  </si>
  <si>
    <t>10124.00</t>
  </si>
  <si>
    <t>A28419</t>
  </si>
  <si>
    <t>758A8AA</t>
  </si>
  <si>
    <t>Мышь HP Z3700 Dual BLK Wireless 2.4GHz/BT/1600 DPI (758A8AA)</t>
  </si>
  <si>
    <t>7886.00</t>
  </si>
  <si>
    <t>A28420</t>
  </si>
  <si>
    <t>758A9AA</t>
  </si>
  <si>
    <t>Мышь HP Z3700 Dual SLV Wireless 2.4GHz/BT/1600 DPI (758A9AA)</t>
  </si>
  <si>
    <t>A28048</t>
  </si>
  <si>
    <t>H5N61AA</t>
  </si>
  <si>
    <t>Мышь HP Z4000 Wireless Mouse (H5N61AA)</t>
  </si>
  <si>
    <t>11936.00</t>
  </si>
  <si>
    <t>A26957</t>
  </si>
  <si>
    <t>4Y50R20863</t>
  </si>
  <si>
    <t>Мышь Lenovo Essential USB Mouse (4Y50R20863)</t>
  </si>
  <si>
    <t>6084.00</t>
  </si>
  <si>
    <t>A26075</t>
  </si>
  <si>
    <t>GY50Z71902</t>
  </si>
  <si>
    <t>Мышь Lenovo IdeaPad Gaming M100 RGB Mouse (GY50Z71902)</t>
  </si>
  <si>
    <t>6036.00</t>
  </si>
  <si>
    <t>A26076</t>
  </si>
  <si>
    <t>GY50X79384</t>
  </si>
  <si>
    <t>Мышь Lenovo Legion M300 RGB Gaming Mouse (GY50X79384)</t>
  </si>
  <si>
    <t>7057.00</t>
  </si>
  <si>
    <t>A26695</t>
  </si>
  <si>
    <t>GY51H47350</t>
  </si>
  <si>
    <t>Мышь Lenovo Legion M300s RGB Gaming Mouse Black (GY51H47350)</t>
  </si>
  <si>
    <t>8776.00</t>
  </si>
  <si>
    <t>A27984</t>
  </si>
  <si>
    <t>GY51H47351</t>
  </si>
  <si>
    <t>Мышь Lenovo Legion M300s RGB Gaming Mouse White (GY51H47351)</t>
  </si>
  <si>
    <t>A26557</t>
  </si>
  <si>
    <t>GY50X79385</t>
  </si>
  <si>
    <t>Мышь Lenovo Legion M600 Wireless Gaming Mouse Black (GY50X79385)</t>
  </si>
  <si>
    <t>22181.00</t>
  </si>
  <si>
    <t>A26204</t>
  </si>
  <si>
    <t>GY51C96033</t>
  </si>
  <si>
    <t>Мышь Lenovo Legion M600 Wireless Gaming Mouse White (GY51C96033)</t>
  </si>
  <si>
    <t>21784.00</t>
  </si>
  <si>
    <t>A26707</t>
  </si>
  <si>
    <t>GY51H47355</t>
  </si>
  <si>
    <t>Мышь Lenovo Legion M600s Qi Wireless Gaming Mouse Black (GY51H47355)</t>
  </si>
  <si>
    <t>29238.00</t>
  </si>
  <si>
    <t>A26873</t>
  </si>
  <si>
    <t>4Y50X88822</t>
  </si>
  <si>
    <t>Мышь Lenovo ThinkPad BT Silent Mouse (4Y50X88822)</t>
  </si>
  <si>
    <t>15870.00</t>
  </si>
  <si>
    <t>A26875</t>
  </si>
  <si>
    <t>4X30M56887</t>
  </si>
  <si>
    <t>Мышь Lenovo ThinkPad Essential Wireless (4X30M56887)</t>
  </si>
  <si>
    <t>10051.00</t>
  </si>
  <si>
    <t>A26798</t>
  </si>
  <si>
    <t>910-005823</t>
  </si>
  <si>
    <t>Мышь Logitech G102 LIGHTSYNC, Чёрный (910-005823)</t>
  </si>
  <si>
    <t>12797.00</t>
  </si>
  <si>
    <t>A27409</t>
  </si>
  <si>
    <t>910-005567</t>
  </si>
  <si>
    <t>Мышь Logitech G502 LIGHTSPEED (910-005567)</t>
  </si>
  <si>
    <t>67823.00</t>
  </si>
  <si>
    <t>A28109</t>
  </si>
  <si>
    <t>910-004424</t>
  </si>
  <si>
    <t>Мышь Logitech M171 Black, 1000dpi, 2.4 GHz (910-004424)</t>
  </si>
  <si>
    <t>4851.00</t>
  </si>
  <si>
    <t>A27876</t>
  </si>
  <si>
    <t>910-002238</t>
  </si>
  <si>
    <t>Мышь Logitech M185, Серый (910-002238)</t>
  </si>
  <si>
    <t>7157.00</t>
  </si>
  <si>
    <t>A28448</t>
  </si>
  <si>
    <t>910-007079</t>
  </si>
  <si>
    <t>Мышь Logitech M240 Bluetooth, white (910-007079)</t>
  </si>
  <si>
    <t>8112.00</t>
  </si>
  <si>
    <t>A27133</t>
  </si>
  <si>
    <t>910-005991</t>
  </si>
  <si>
    <t>Мышь Logitech MX Anywhere 3 for Mac, PALE GREY (910-005991)</t>
  </si>
  <si>
    <t>38384.00</t>
  </si>
  <si>
    <t>A28445</t>
  </si>
  <si>
    <t>910-005576</t>
  </si>
  <si>
    <t>Мышь Logitech Pebble M350 black (910-005576)</t>
  </si>
  <si>
    <t>10059.00</t>
  </si>
  <si>
    <t>A28446</t>
  </si>
  <si>
    <t>910-005541</t>
  </si>
  <si>
    <t>Мышь Logitech Pebble M350 white (910-005541)</t>
  </si>
  <si>
    <t>A28447</t>
  </si>
  <si>
    <t>910-006422</t>
  </si>
  <si>
    <t>Мышь Logitech Pop Mouse Cosmos Lavender (910-006422)</t>
  </si>
  <si>
    <t>16352.00</t>
  </si>
  <si>
    <t>A26551</t>
  </si>
  <si>
    <t>910-006253</t>
  </si>
  <si>
    <t>Мышь Logitech Signature M650, серый (910-006253)</t>
  </si>
  <si>
    <t>17864.00</t>
  </si>
  <si>
    <t>A26930</t>
  </si>
  <si>
    <t>910-006236</t>
  </si>
  <si>
    <t>Мышь Logitech Signature M650L, GRAPHITE, BT (910-006236)</t>
  </si>
  <si>
    <t>A27082</t>
  </si>
  <si>
    <t>MR02MCINBL000</t>
  </si>
  <si>
    <t>Мышь Mad Catz THE AUTHENTIC R.A.T. 2+, Чёрный (MR02MCINBL000)</t>
  </si>
  <si>
    <t>10872.00</t>
  </si>
  <si>
    <t>A27081</t>
  </si>
  <si>
    <t>MR01MCINBL000</t>
  </si>
  <si>
    <t>Мышь Mad CatzTHE AUTHENTIC R.A.T. 1+ (MR01MCINBL000)</t>
  </si>
  <si>
    <t>8154.00</t>
  </si>
  <si>
    <t>A26446</t>
  </si>
  <si>
    <t>ENG985</t>
  </si>
  <si>
    <t>Мышь Marvo G985 RGB (ENG985)</t>
  </si>
  <si>
    <t>5436.00</t>
  </si>
  <si>
    <t>A27930</t>
  </si>
  <si>
    <t>Clutch GM30</t>
  </si>
  <si>
    <t>Мышь MSI Clutch GM30 Black GAMING Mouse (Clutch GM30)</t>
  </si>
  <si>
    <t>16486.00</t>
  </si>
  <si>
    <t>A26841</t>
  </si>
  <si>
    <t>PV551OUXK</t>
  </si>
  <si>
    <t>Мышь Patriot VIPER V551 RGB (PV551OUXK)</t>
  </si>
  <si>
    <t>17557.00</t>
  </si>
  <si>
    <t>A25866</t>
  </si>
  <si>
    <t>Rapoo 1620</t>
  </si>
  <si>
    <t>Мышь Rapoo 1620 (Rapoo 1620)</t>
  </si>
  <si>
    <t>3190.00</t>
  </si>
  <si>
    <t>A27772</t>
  </si>
  <si>
    <t>B20</t>
  </si>
  <si>
    <t>Мышь Rapoo B20, USB, 1000dpi, Чёрный (B20)</t>
  </si>
  <si>
    <t>2890.00</t>
  </si>
  <si>
    <t>A26236</t>
  </si>
  <si>
    <t>M300 Blue</t>
  </si>
  <si>
    <t>Мышь Rapoo M300 Blue (M300 Blue)</t>
  </si>
  <si>
    <t>A27554</t>
  </si>
  <si>
    <t>M500 Silent Blue</t>
  </si>
  <si>
    <t>Мышь Rapoo M500 Silent Blue (M500 Silent Blue)</t>
  </si>
  <si>
    <t>5690.00</t>
  </si>
  <si>
    <t>A27556</t>
  </si>
  <si>
    <t>M500 Silent Red</t>
  </si>
  <si>
    <t>Мышь Rapoo M500 Silent Red (M500 Silent Red)</t>
  </si>
  <si>
    <t>5590.00</t>
  </si>
  <si>
    <t>A26996</t>
  </si>
  <si>
    <t>MT550</t>
  </si>
  <si>
    <t>Мышь Rapoo MT550 (MT550)</t>
  </si>
  <si>
    <t>11290.00</t>
  </si>
  <si>
    <t>A28016</t>
  </si>
  <si>
    <t>N100</t>
  </si>
  <si>
    <t>Мышь Rapoo N100 Чёрный (N100)</t>
  </si>
  <si>
    <t>1790.00</t>
  </si>
  <si>
    <t>A27841</t>
  </si>
  <si>
    <t>N1162</t>
  </si>
  <si>
    <t>Мышь Rapoo N1162 Чёрный (N1162)</t>
  </si>
  <si>
    <t>2590.00</t>
  </si>
  <si>
    <t>A27840</t>
  </si>
  <si>
    <t>Rapoo V16RGB</t>
  </si>
  <si>
    <t>Мышь Rapoo V16RGB (Rapoo V16RGB)</t>
  </si>
  <si>
    <t>5990.00</t>
  </si>
  <si>
    <t>A26999</t>
  </si>
  <si>
    <t>V280</t>
  </si>
  <si>
    <t>Мышь Rapoo V280 (V280)</t>
  </si>
  <si>
    <t>A27558</t>
  </si>
  <si>
    <t>VT350S</t>
  </si>
  <si>
    <t>Мышь Rapoo VT350S (VT350S)</t>
  </si>
  <si>
    <t>28090.00</t>
  </si>
  <si>
    <t>A27079</t>
  </si>
  <si>
    <t>RZ01-03730400-R3G1</t>
  </si>
  <si>
    <t>Мышь Razer Orochi V2 - White (RZ01-03730400-R3G1)</t>
  </si>
  <si>
    <t>A27078</t>
  </si>
  <si>
    <t>RZ01-03730100-R3G1</t>
  </si>
  <si>
    <t>Мышь Razer Orochi V2 (RZ01-03730100-R3G1)</t>
  </si>
  <si>
    <t>A27080</t>
  </si>
  <si>
    <t>RZ01-03580100-R3M1</t>
  </si>
  <si>
    <t>Мышь Razer Viper 8KHz (RZ01-03580100-R3M1)</t>
  </si>
  <si>
    <t>42990.00</t>
  </si>
  <si>
    <t>A26681</t>
  </si>
  <si>
    <t>Мышь Trust GXT144 Rexx Ergonomic Vertical, чёрный (22991)</t>
  </si>
  <si>
    <t>15990.00</t>
  </si>
  <si>
    <t>A26684</t>
  </si>
  <si>
    <t>Мышь Trust GXT177, чёрный (21294)</t>
  </si>
  <si>
    <t>10790.00</t>
  </si>
  <si>
    <t>A26953</t>
  </si>
  <si>
    <t>BHR6099GL/XMWXSB01YM</t>
  </si>
  <si>
    <t>Мышь Xiaomi Wireless Mouse Lite Черный (BHR6099GL/XMWXSB01YM)</t>
  </si>
  <si>
    <t>6489.00</t>
  </si>
  <si>
    <t>A25909</t>
  </si>
  <si>
    <t>NX-7015 ROSY BROWN</t>
  </si>
  <si>
    <t>Мышь беспроводная Genius NX-7015, Розово-коричневый (NX-7015 ROSY BROWN)</t>
  </si>
  <si>
    <t>A25908</t>
  </si>
  <si>
    <t>NX-7015 Iron Gray</t>
  </si>
  <si>
    <t>Мышь беспроводная Genius NX-7015, Серый (NX-7015 Iron Gray)</t>
  </si>
  <si>
    <t>A25906</t>
  </si>
  <si>
    <t>NX-7015 Chocolate</t>
  </si>
  <si>
    <t>Мышь беспроводная Genius NX-7015, Шоколад (NX-7015 Chocolate)</t>
  </si>
  <si>
    <t>A25642</t>
  </si>
  <si>
    <t>2HU83AA</t>
  </si>
  <si>
    <t>Мышь беспроводная HP 200, Золотистая (2HU83AA)</t>
  </si>
  <si>
    <t>6820.00</t>
  </si>
  <si>
    <t>A26184</t>
  </si>
  <si>
    <t>3V0G9AA</t>
  </si>
  <si>
    <t>Мышь беспроводная HP 240, Bluetooth (3V0G9AA)</t>
  </si>
  <si>
    <t>6021.00</t>
  </si>
  <si>
    <t>A26185</t>
  </si>
  <si>
    <t>4M0X5AA</t>
  </si>
  <si>
    <t>Мышь беспроводная HP 410 Slim AHS Bluetooth Mouse, Bluetooth/ Серебристая (4M0X5AA)</t>
  </si>
  <si>
    <t>11765.00</t>
  </si>
  <si>
    <t>A25571</t>
  </si>
  <si>
    <t>Мышь игровая SteelSeries Rival 3, черный (62513)</t>
  </si>
  <si>
    <t>A25742</t>
  </si>
  <si>
    <t>4QM14AA</t>
  </si>
  <si>
    <t>Оптическая мышь HP Wired Mouse 1000 (4QM14AA)</t>
  </si>
  <si>
    <t>3464.00</t>
  </si>
  <si>
    <t>Процессоры и сопроцессоры</t>
  </si>
  <si>
    <t>P38669-B21</t>
  </si>
  <si>
    <t>Процессор HP Enterprise/EPYC/7313/3 GHz/Socket SP3/BOX/16-core/155W (P38669-B21)</t>
  </si>
  <si>
    <t>662736.00</t>
  </si>
  <si>
    <t>P36931-B21</t>
  </si>
  <si>
    <t>Процессор HP Enterprise/Intel Xeon-Gold 5317 3.0GHz 12-core 150W Processor for HPE (P36931-B21)</t>
  </si>
  <si>
    <t>602126.00</t>
  </si>
  <si>
    <t>P49598-B21</t>
  </si>
  <si>
    <t>Процессор HP Enterprise/Intel Xeon-Gold 6426Y 2.5GHz 16-core 37.5Mb 185W Processor for HPE (P49598-B</t>
  </si>
  <si>
    <t>1165112.00</t>
  </si>
  <si>
    <t>P49614-B21</t>
  </si>
  <si>
    <t>Процессор HP Enterprise/Intel Xeon-Gold 6430 2.1GHz 32-core 60Mb 270W Processor for HPE (P49614-B21)</t>
  </si>
  <si>
    <t>1401942.00</t>
  </si>
  <si>
    <t>P36932-B21</t>
  </si>
  <si>
    <t>Процессор HP Enterprise/Xeon Gold 6326/2,9 GHz/16-core 185W Processor for HPE (P36932-B21)</t>
  </si>
  <si>
    <t>917460.00</t>
  </si>
  <si>
    <t>P24466-B21</t>
  </si>
  <si>
    <t>Процессор HP Enterprise/Xeon Gold/5218R/2,1 GHz/FCLGA 3647/BOX/20-core/125W Processor Kit for HPE Pr</t>
  </si>
  <si>
    <t>898987.00</t>
  </si>
  <si>
    <t>P24169-B21</t>
  </si>
  <si>
    <t>Процессор HP Enterprise/Xeon Gold/5218R/2,1 GHz/FCLGA 3647/BOX/20-core/125W/Processor Kit for HPE Pr</t>
  </si>
  <si>
    <t>764464.00</t>
  </si>
  <si>
    <t>P49653-B21</t>
  </si>
  <si>
    <t>Процессор HP Enterprise/Xeon Gold/5416S/2 GHz/FCLGA4677/BOX/16-core 150W Processor for HPE (P49653-B</t>
  </si>
  <si>
    <t>564626.00</t>
  </si>
  <si>
    <t>P24487-B21</t>
  </si>
  <si>
    <t>Процессор HP Enterprise/Xeon Gold/6248R/3 GHz/FCLGA 3647/BOX/24-core/205W/Processor Kit for HPE ProL</t>
  </si>
  <si>
    <t>2002146.00</t>
  </si>
  <si>
    <t>P23549-B21</t>
  </si>
  <si>
    <t xml:space="preserve">Процессор HP Enterprise/Xeon Silver/4210R/2,4 GHz/FCLGA 3647/BOX/10-core/100W Processor Kit for HPE </t>
  </si>
  <si>
    <t>351978.00</t>
  </si>
  <si>
    <t>P23550-B21</t>
  </si>
  <si>
    <t xml:space="preserve">Процессор HP Enterprise/Xeon Silver/4214R/2,4 GHz/FCLGA 3647/BOX/12-core/100W Processor Kit for HPE </t>
  </si>
  <si>
    <t>491441.00</t>
  </si>
  <si>
    <t>P36921-B21</t>
  </si>
  <si>
    <t>Процессор HP Enterprise/Xeon Silver/4310/2,1 GHz/FCLGA 4189/BOX/12-core 120W Processor for HPE (P369</t>
  </si>
  <si>
    <t>313479.00</t>
  </si>
  <si>
    <t>i3-10105</t>
  </si>
  <si>
    <t>Процессор Intel/Core i3/10105/3,7 GHz/FCLGA1200/6 Mb (i3-10105)</t>
  </si>
  <si>
    <t>69641.00</t>
  </si>
  <si>
    <t>Комплекты для конференций</t>
  </si>
  <si>
    <t>7200-65320-101</t>
  </si>
  <si>
    <t>Система аудиоконференц-связи Polycom/7200-65320-101_RealPresence Group 310 - 720p: Group 310 HD code</t>
  </si>
  <si>
    <t>1479327.00</t>
  </si>
  <si>
    <t>USB Хабы и Медиа Плееры</t>
  </si>
  <si>
    <t>Chromecast 2</t>
  </si>
  <si>
    <t>MD-плеер Google Chromecast 2 (Chromecast 2)</t>
  </si>
  <si>
    <t>38064.00</t>
  </si>
  <si>
    <t>HB-210</t>
  </si>
  <si>
    <t>Хаб HB-210 (HB-210)</t>
  </si>
  <si>
    <t>4063.00</t>
  </si>
  <si>
    <t>Серверы</t>
  </si>
  <si>
    <t>210-BBOP_4B</t>
  </si>
  <si>
    <t>Сервер Dell PE R250 4LFF (210-BBOP_4B)</t>
  </si>
  <si>
    <t>929317.00</t>
  </si>
  <si>
    <t>210-BBRU_4B</t>
  </si>
  <si>
    <t>Сервер Dell PE R350 4LFF (210-BBRU_4B)</t>
  </si>
  <si>
    <t>1486621.00</t>
  </si>
  <si>
    <t>210-BFUZ_8B6</t>
  </si>
  <si>
    <t>Сервер Dell PE R660xs 8SFF (210-BFUZ_8B6)</t>
  </si>
  <si>
    <t>1982587.00</t>
  </si>
  <si>
    <t>210-BGLV_16BS</t>
  </si>
  <si>
    <t>Сервер Dell PE R760xs 16SFF (210-BGLV_16BS)</t>
  </si>
  <si>
    <t>2353407.00</t>
  </si>
  <si>
    <t>210-BBSX_6</t>
  </si>
  <si>
    <t>Сервер Dell PE T150 4LFF (210-BBSX_6)</t>
  </si>
  <si>
    <t>781425.00</t>
  </si>
  <si>
    <t>A28390</t>
  </si>
  <si>
    <t>210-BBOP_RRC2</t>
  </si>
  <si>
    <t>Сервер Dell PowerEdge R250 (210-BBOP_RRC2)</t>
  </si>
  <si>
    <t>910800.00</t>
  </si>
  <si>
    <t>A28467</t>
  </si>
  <si>
    <t>210-BBOP__RRC3</t>
  </si>
  <si>
    <t>Сервер Dell PowerEdge R250, Xeon E-2324G 3.1/ 16GB UDIMM, 3200MT/s/3.5" Chassis x4 Hot Plug Hard Dri</t>
  </si>
  <si>
    <t>1048800.00</t>
  </si>
  <si>
    <t>A26341</t>
  </si>
  <si>
    <t>210-AZDS</t>
  </si>
  <si>
    <t>Сервер Dell PowerEdge R450 (210-AZDS)</t>
  </si>
  <si>
    <t>1766400.00</t>
  </si>
  <si>
    <t>A26639</t>
  </si>
  <si>
    <t>210-AZDS. (273919711)</t>
  </si>
  <si>
    <t>Сервер Dell PowerEdge R450 (210-AZDS. (273919711))</t>
  </si>
  <si>
    <t>2815200.00</t>
  </si>
  <si>
    <t>A28239</t>
  </si>
  <si>
    <t>210-AZKL-18</t>
  </si>
  <si>
    <t>Сервер Dell PowerEdge R650xs 8SFF (210-AZKL-18)</t>
  </si>
  <si>
    <t>3015607.00</t>
  </si>
  <si>
    <t>A26264</t>
  </si>
  <si>
    <t>210-BBSX_</t>
  </si>
  <si>
    <t>Сервер Dell PowerEdge T150 (210-BBSX_)</t>
  </si>
  <si>
    <t>634800.00</t>
  </si>
  <si>
    <t>A26265</t>
  </si>
  <si>
    <t>210-BBSX.</t>
  </si>
  <si>
    <t>Сервер Dell PowerEdge T150, 3.5" x 4/ PERC H345 (210-BBSX.)</t>
  </si>
  <si>
    <t>690000.00</t>
  </si>
  <si>
    <t>210-BBRU_4B1</t>
  </si>
  <si>
    <t>Сервер Dell R350 4LFF (210-BBRU_4B1)</t>
  </si>
  <si>
    <t>1207490.00</t>
  </si>
  <si>
    <t>210-ACXS-01</t>
  </si>
  <si>
    <t>Сервер Dell R630 (210-ACXS-01)</t>
  </si>
  <si>
    <t>1901987.00</t>
  </si>
  <si>
    <t>A26311</t>
  </si>
  <si>
    <t>P37151-B21</t>
  </si>
  <si>
    <t>Сервер HPE DL180 Gen10 (P37151-B21)</t>
  </si>
  <si>
    <t>730158.00</t>
  </si>
  <si>
    <t>P19776-B21</t>
  </si>
  <si>
    <t>Сервер HPE DL360 Gen10 (P19776-B21)</t>
  </si>
  <si>
    <t>1057107.00</t>
  </si>
  <si>
    <t>A27568</t>
  </si>
  <si>
    <t>P40406-B21</t>
  </si>
  <si>
    <t>Сервер HPE DL360 Gen10 (P40406-B21)</t>
  </si>
  <si>
    <t>1943153.00</t>
  </si>
  <si>
    <t>A27597</t>
  </si>
  <si>
    <t>P40409-B21</t>
  </si>
  <si>
    <t>Сервер HPE DL360 Gen10 (P40409-B21)</t>
  </si>
  <si>
    <t>970651.00</t>
  </si>
  <si>
    <t>A27245</t>
  </si>
  <si>
    <t>P40638-B21</t>
  </si>
  <si>
    <t>Сервер HPE DL360 Gen10 (P40638-B21)</t>
  </si>
  <si>
    <t>1173359.00</t>
  </si>
  <si>
    <t>A26527</t>
  </si>
  <si>
    <t>P56956-B21</t>
  </si>
  <si>
    <t>Сервер HPE DL360 Gen10 (P56956-B21)</t>
  </si>
  <si>
    <t>671439.00</t>
  </si>
  <si>
    <t>P55275-421</t>
  </si>
  <si>
    <t>Сервер HPE DL360 Gen10 Plus (P55275-421)</t>
  </si>
  <si>
    <t>1782442.00</t>
  </si>
  <si>
    <t>A26135</t>
  </si>
  <si>
    <t>P56958-B21</t>
  </si>
  <si>
    <t>Сервер HPE DL360 Gen10, 8 SFF BC (P56958-B21)</t>
  </si>
  <si>
    <t>1007925.00</t>
  </si>
  <si>
    <t>A26128</t>
  </si>
  <si>
    <t>P19176-B21</t>
  </si>
  <si>
    <t>Сервер HPE DL360 Gen10, 8 SFF SC (P19176-B21)</t>
  </si>
  <si>
    <t>1456232.00</t>
  </si>
  <si>
    <t>A26111</t>
  </si>
  <si>
    <t>P19775-B21</t>
  </si>
  <si>
    <t>Сервер HPE DL360 Gen10, 8 SFF SC (P19775-B21)</t>
  </si>
  <si>
    <t>1017116.00</t>
  </si>
  <si>
    <t>A26131</t>
  </si>
  <si>
    <t>P24740-B21</t>
  </si>
  <si>
    <t>Сервер HPE DL360 Gen10, 8 SFF SC (P24740-B21)</t>
  </si>
  <si>
    <t>1066133.00</t>
  </si>
  <si>
    <t>P51930-421</t>
  </si>
  <si>
    <t>Сервер HPE DL360 Gen11 (P51930-421)</t>
  </si>
  <si>
    <t>1609901.00</t>
  </si>
  <si>
    <t>P59707-421</t>
  </si>
  <si>
    <t>Сервер HPE DL365 Gen11 (P59707-421)</t>
  </si>
  <si>
    <t>2251592.00</t>
  </si>
  <si>
    <t>A26190</t>
  </si>
  <si>
    <t>P55246-B21</t>
  </si>
  <si>
    <t>Сервер HPE DL380 G10 Plus (P55246-B21)</t>
  </si>
  <si>
    <t>1212165.00</t>
  </si>
  <si>
    <t>A26531</t>
  </si>
  <si>
    <t>P02468-B21</t>
  </si>
  <si>
    <t>Сервер HPE DL380 Gen10 (P02468-B21)</t>
  </si>
  <si>
    <t>1453679.00</t>
  </si>
  <si>
    <t>P24841-B21</t>
  </si>
  <si>
    <t>Сервер HPE DL380 Gen10 (P24841-B21)</t>
  </si>
  <si>
    <t>1218907.00</t>
  </si>
  <si>
    <t>P24849-B21</t>
  </si>
  <si>
    <t>Сервер HPE DL380 Gen10 (P24849-B21)</t>
  </si>
  <si>
    <t>2746358.00</t>
  </si>
  <si>
    <t>A27567</t>
  </si>
  <si>
    <t>P56961-B21</t>
  </si>
  <si>
    <t>Сервер HPE DL380 Gen10 (P56961-B21)</t>
  </si>
  <si>
    <t>710245.00</t>
  </si>
  <si>
    <t>1274362.00</t>
  </si>
  <si>
    <t>P05175-B21/SC1</t>
  </si>
  <si>
    <t>Сервер HPE DL380 Gen10 Plus (P05175-B21/SC1)</t>
  </si>
  <si>
    <t>3240279.00</t>
  </si>
  <si>
    <t>P55280-421</t>
  </si>
  <si>
    <t>Сервер HPE DL380 Gen10 Plus (P55280-421)</t>
  </si>
  <si>
    <t>1714934.00</t>
  </si>
  <si>
    <t>A27565</t>
  </si>
  <si>
    <t>P20172-B21</t>
  </si>
  <si>
    <t>Сервер HPE DL380 Gen10, (без блока питания) (P20172-B21)</t>
  </si>
  <si>
    <t>1054389.00</t>
  </si>
  <si>
    <t>A26118</t>
  </si>
  <si>
    <t>P24840-B21</t>
  </si>
  <si>
    <t>Сервер HPE DL380 Gen10, 24 SFF SC (P24840-B21)</t>
  </si>
  <si>
    <t>1216250.00</t>
  </si>
  <si>
    <t>A26137</t>
  </si>
  <si>
    <t>P24844-B21</t>
  </si>
  <si>
    <t>Сервер HPE DL380 Gen10, 8 SFF SC (P24844-B21)</t>
  </si>
  <si>
    <t>1073282.00</t>
  </si>
  <si>
    <t>A26117</t>
  </si>
  <si>
    <t>P24847-B21</t>
  </si>
  <si>
    <t>Сервер HPE DL380 Gen10, 8 SFF SC (P24847-B21)</t>
  </si>
  <si>
    <t>1383216.00</t>
  </si>
  <si>
    <t>A26116</t>
  </si>
  <si>
    <t>P24848-B21</t>
  </si>
  <si>
    <t>Сервер HPE DL380 Gen10, 8 SFF SC (P24848-B21)</t>
  </si>
  <si>
    <t>928271.00</t>
  </si>
  <si>
    <t>A26115</t>
  </si>
  <si>
    <t>P36135-B21</t>
  </si>
  <si>
    <t>Сервер HPE DL380 Gen10, 8 SFF SC (P36135-B21)</t>
  </si>
  <si>
    <t>1134554.00</t>
  </si>
  <si>
    <t>A26092</t>
  </si>
  <si>
    <t>P40425-B21</t>
  </si>
  <si>
    <t>Сервер HPE DL380 Gen10, 8 SFF SC (P40425-B21)</t>
  </si>
  <si>
    <t>894572.00</t>
  </si>
  <si>
    <t>A26272</t>
  </si>
  <si>
    <t>P56962-B21</t>
  </si>
  <si>
    <t>Сервер HPE DL380 Gen10, 8SFF BC (P56962-B21)</t>
  </si>
  <si>
    <t>1026306.00</t>
  </si>
  <si>
    <t>P52560-421</t>
  </si>
  <si>
    <t>Сервер HPE DL380 Gen11 (P52560-421)</t>
  </si>
  <si>
    <t>1687176.00</t>
  </si>
  <si>
    <t>P52561-421</t>
  </si>
  <si>
    <t>Сервер HPE DL380 Gen11 (P52561-421)</t>
  </si>
  <si>
    <t>1935253.00</t>
  </si>
  <si>
    <t>P52562-421</t>
  </si>
  <si>
    <t>Сервер HPE DL380 Gen11 (P52562-421)</t>
  </si>
  <si>
    <t>1612648.00</t>
  </si>
  <si>
    <t>P58417-B21</t>
  </si>
  <si>
    <t>Сервер HPE DL380 Gen11 (P58417-B21)</t>
  </si>
  <si>
    <t>2308830.00</t>
  </si>
  <si>
    <t>P60637-421</t>
  </si>
  <si>
    <t>Сервер HPE DL380 Gen11 (P60637-421)</t>
  </si>
  <si>
    <t>2200661.00</t>
  </si>
  <si>
    <t>A26882</t>
  </si>
  <si>
    <t>P07594-B21</t>
  </si>
  <si>
    <t>Сервер HPE DL385 G10 Plus (P07594-B21)</t>
  </si>
  <si>
    <t>926229.00</t>
  </si>
  <si>
    <t>P21786-421/1</t>
  </si>
  <si>
    <t>Сервер HPE ML350 Gen10 (P21786-421/1)</t>
  </si>
  <si>
    <t>1373830.00</t>
  </si>
  <si>
    <t>P53567-421</t>
  </si>
  <si>
    <t>Сервер HPE ML350 Gen11 (P53567-421)</t>
  </si>
  <si>
    <t>1601180.00</t>
  </si>
  <si>
    <t>A27911</t>
  </si>
  <si>
    <t>P56954-B21</t>
  </si>
  <si>
    <t>Сервер HPE ProLiant DL360 Gen10 (P56954-B21)</t>
  </si>
  <si>
    <t>3775272.00</t>
  </si>
  <si>
    <t>P24842-B21</t>
  </si>
  <si>
    <t>Сервер HPE ProLiant DL380 Gen10 (P24842-B21)</t>
  </si>
  <si>
    <t>1292933.00</t>
  </si>
  <si>
    <t>A27951</t>
  </si>
  <si>
    <t>P54654-421</t>
  </si>
  <si>
    <t>Сервер HPE ProLiant MicroServer Gen10 Plus v2 (P54654-421)</t>
  </si>
  <si>
    <t>600912.00</t>
  </si>
  <si>
    <t>HDD</t>
  </si>
  <si>
    <t>400-ATJL</t>
  </si>
  <si>
    <t>HDD Dell/1.2TB 10K RPM SAS 12Gbps 512n 2.5in Hot-plug Hard Drive CK (400-ATJL)</t>
  </si>
  <si>
    <t>94246.00</t>
  </si>
  <si>
    <t>400-ATII</t>
  </si>
  <si>
    <t>HDD Dell/300GB 15K RPM SAS 12Gbps 512n 2.5in Hot-plug Hard Drive CK (400-ATII)</t>
  </si>
  <si>
    <t>127303.00</t>
  </si>
  <si>
    <t>P28586-B21</t>
  </si>
  <si>
    <t>HDD HP Enterprise/1.2TB SAS 12G Mission Critical 10K SFF BC 3-year Warranty Multi Vendor HDD (P28586</t>
  </si>
  <si>
    <t>102245.00</t>
  </si>
  <si>
    <t>872479-B21</t>
  </si>
  <si>
    <t>HDD HP Enterprise/1.2TB SAS 12G Mission Critical 10K SFF SC 3-year Warranty Multi Vendor HDD (872479</t>
  </si>
  <si>
    <t>123793.00</t>
  </si>
  <si>
    <t>861686-B21</t>
  </si>
  <si>
    <t>HDD HP Enterprise/1TB SATA 6G Basic Carrier 7.2K LFF LP 1-year Warranty Multi Vendor HDD (861686-B21</t>
  </si>
  <si>
    <t>64858.00</t>
  </si>
  <si>
    <t>P40430-B21</t>
  </si>
  <si>
    <t>HDD HP Enterprise/300 Gb SAS 12G Mission Critical 10K SFF BC 3-year Warranty Multi Vendor HDD (P4043</t>
  </si>
  <si>
    <t>73293.00</t>
  </si>
  <si>
    <t>P28028-B21</t>
  </si>
  <si>
    <t>HDD HP Enterprise/300GB SAS 12G Mission Critical 15K SFF BC 3-year Warranty Multi Vendor HDD/2.5" (P</t>
  </si>
  <si>
    <t>833928-B21</t>
  </si>
  <si>
    <t>HDD HP Enterprise/4TB SAS 12G Midline 7.2K LFF (3.5in) LP 1yr Wty Digitally Signed Firmware HDD (833</t>
  </si>
  <si>
    <t>144546.00</t>
  </si>
  <si>
    <t>801888-B21</t>
  </si>
  <si>
    <t>HDD HP Enterprise/4TB SATA 7.2K LFF NHP(3.5in) RW HDD (801888-B21)</t>
  </si>
  <si>
    <t>91008.00</t>
  </si>
  <si>
    <t>P53561-B21</t>
  </si>
  <si>
    <t>HDD HP Enterprise/600GB SAS 12G Mission Critical 10K SFF BC 3-year Warranty Multi Vendor HDD (P53561</t>
  </si>
  <si>
    <t>83531.00</t>
  </si>
  <si>
    <t>872477-B21</t>
  </si>
  <si>
    <t>HDD HP Enterprise/600GB SAS 12G Mission Critical 10K SFF SC 3-year Warranty Multi Vendor HDD (872477</t>
  </si>
  <si>
    <t>107272.00</t>
  </si>
  <si>
    <t>P53560-B21</t>
  </si>
  <si>
    <t>HDD HP Enterprise/600GB SAS 15K SFF BC MV HDD(Only DLxx0 Gen10 Plus/DLxx5 Gen10 Plus v2) (P53560-B21</t>
  </si>
  <si>
    <t>129845.00</t>
  </si>
  <si>
    <t>834028-B21</t>
  </si>
  <si>
    <t>HDD HP Enterprise/8TB SATA 6G Business Critical 7.2K LFF LP 1-year Warranty 512e Multi Vendor HDD (8</t>
  </si>
  <si>
    <t>163875.00</t>
  </si>
  <si>
    <t>533871-003</t>
  </si>
  <si>
    <t>HDD HP Enterprise/SAS/600 Gb/15k/For G1-G7 Proliant SAS Servers (533871-003)</t>
  </si>
  <si>
    <t>96000.00</t>
  </si>
  <si>
    <t>A27494</t>
  </si>
  <si>
    <t>P40480-B21</t>
  </si>
  <si>
    <t>SSD HP Enterprise, 400GB/ SAS/ SFF BC (P40480-B21)</t>
  </si>
  <si>
    <t>403339.00</t>
  </si>
  <si>
    <t>A27495</t>
  </si>
  <si>
    <t>P19903-B21</t>
  </si>
  <si>
    <t>SSD HP Enterprise, 960GB/ SAS/ SFF SC (P19903-B21)</t>
  </si>
  <si>
    <t>304910.00</t>
  </si>
  <si>
    <t>A28182</t>
  </si>
  <si>
    <t>400-AMPG</t>
  </si>
  <si>
    <t>Жёсткий диск Dell (400-AMPG)</t>
  </si>
  <si>
    <t>231840.00</t>
  </si>
  <si>
    <t>A28194</t>
  </si>
  <si>
    <t>400-ATIQ</t>
  </si>
  <si>
    <t>Жесткий диск Dell (400-ATIQ)</t>
  </si>
  <si>
    <t>165600.00</t>
  </si>
  <si>
    <t>A28193</t>
  </si>
  <si>
    <t>Жесткий диск Dell (400-ATJL)</t>
  </si>
  <si>
    <t>107640.00</t>
  </si>
  <si>
    <t>A28183</t>
  </si>
  <si>
    <t>400-BIFW</t>
  </si>
  <si>
    <t>Жёсткий диск Dell (400-BIFW)</t>
  </si>
  <si>
    <t>126960.00</t>
  </si>
  <si>
    <t>A28129</t>
  </si>
  <si>
    <t>872491-B21</t>
  </si>
  <si>
    <t>Жесткий диск HP Enterprise (872491-B21)</t>
  </si>
  <si>
    <t>108108.00</t>
  </si>
  <si>
    <t>A27100</t>
  </si>
  <si>
    <t>4XB7A38274</t>
  </si>
  <si>
    <t>Жесткий диск SSD Lenovo ThinkSystem 2.5" Multi Vendor 1.92TB Entry SATA 6Gb Hot Swap (4XB7A38274)</t>
  </si>
  <si>
    <t>350833.00</t>
  </si>
  <si>
    <t>A27101</t>
  </si>
  <si>
    <t>4XB7A38273</t>
  </si>
  <si>
    <t>Жесткий диск SSD Lenovo ThinkSystem 2.5" Multi Vendor 960GB Entry SATA 6Gb Hot Swap (4XB7A38273)</t>
  </si>
  <si>
    <t>156584.00</t>
  </si>
  <si>
    <t>A28458</t>
  </si>
  <si>
    <t>R3U72A</t>
  </si>
  <si>
    <t>Жесткий диск для сервера HPE MSA (Gen6)/16TB SAS 12G Midline 7.2K/LFF (3.5in) M2 1yr Wty HDD (R3U72A</t>
  </si>
  <si>
    <t>435593.00</t>
  </si>
  <si>
    <t>345-BDZZ</t>
  </si>
  <si>
    <t>Твердотельный накопитель Dell/480GB SSD SATA Read Intensive 6Gbps 512e 2.5in Hot-Plug, CusKit (345-B</t>
  </si>
  <si>
    <t>117859.00</t>
  </si>
  <si>
    <t>400-BOHF</t>
  </si>
  <si>
    <t>Твердотельный накопитель Dell/M.2/480 Gb/2E,IT06, Single Stick,S2, CK (400-BOHF)</t>
  </si>
  <si>
    <t>288688.00</t>
  </si>
  <si>
    <t>P47820-B21</t>
  </si>
  <si>
    <t xml:space="preserve">Твердотельный накопитель HP Enterprise/1.6TB NVMe Gen4 Mainstream Performance Mixed Use SFF SCN U.2 </t>
  </si>
  <si>
    <t>243768.00</t>
  </si>
  <si>
    <t>P47845-B21</t>
  </si>
  <si>
    <t>Твердотельный накопитель HP Enterprise/1.92TB NVMe Gen3 Mainstream Performance Read Intensive SFF BC</t>
  </si>
  <si>
    <t>402591.00</t>
  </si>
  <si>
    <t>P40507-B21</t>
  </si>
  <si>
    <t>Твердотельный накопитель HP Enterprise/1.92TB SAS 12G Read Intensive SFF BC Value SAS Multi Vendor S</t>
  </si>
  <si>
    <t>278829.00</t>
  </si>
  <si>
    <t>P36999-B21</t>
  </si>
  <si>
    <t>Твердотельный накопитель HP Enterprise/1.92TB SAS 12G Read Intensive SFF SC 3-year Warranty Value SA</t>
  </si>
  <si>
    <t>223163.00</t>
  </si>
  <si>
    <t>P40504-B21</t>
  </si>
  <si>
    <t>Твердотельный накопитель HP Enterprise/1.92TB SATA 6G Mixed Use SFF BC Multi Vendor SSD(Only DLxx0 G</t>
  </si>
  <si>
    <t>297988.00</t>
  </si>
  <si>
    <t>P40499-B21</t>
  </si>
  <si>
    <t>Твердотельный накопитель HP Enterprise/1.92TB SATA 6G Read Intensive SFF BC 3-year Warranty Multi Ve</t>
  </si>
  <si>
    <t>167626.00</t>
  </si>
  <si>
    <t>P18420-B21</t>
  </si>
  <si>
    <t>Твердотельный накопитель HP Enterprise/240GB SATA 6G Read Intensive SFF (2.5in) SC 3yr Wty Multi Ven</t>
  </si>
  <si>
    <t>59462.00</t>
  </si>
  <si>
    <t>P47846-B21</t>
  </si>
  <si>
    <t>Твердотельный накопитель HP Enterprise/3.84TB NVMe Gen4 Mainstream Performance Read Intensive SFF BC</t>
  </si>
  <si>
    <t>285772.00</t>
  </si>
  <si>
    <t>P40500-B21</t>
  </si>
  <si>
    <t>Твердотельный накопитель HP Enterprise/3.84TB SATA 6G Read Intensive SFF BC Multi Vendor SSD (P40500</t>
  </si>
  <si>
    <t>386285.00</t>
  </si>
  <si>
    <t>P18428-B21</t>
  </si>
  <si>
    <t>Твердотельный накопитель HP Enterprise/3.84TB SATA 6G Read Intensive SFF SC 3-year Warranty  Multi V</t>
  </si>
  <si>
    <t>362257.00</t>
  </si>
  <si>
    <t>P04499-B21</t>
  </si>
  <si>
    <t>Твердотельный накопитель HP Enterprise/480 Gb SATA 6G RI LFF (3.5in) LPC 3yr Wty DS/DWPD 0.5 (P04499</t>
  </si>
  <si>
    <t>80000.00</t>
  </si>
  <si>
    <t>P40497-B21</t>
  </si>
  <si>
    <t>Твердотельный накопитель HP Enterprise/480GB SATA 6G Read Intensive SFF BC 3-year Warranty  Multi Ve</t>
  </si>
  <si>
    <t>54010.00</t>
  </si>
  <si>
    <t>P44007-B21</t>
  </si>
  <si>
    <t>Твердотельный накопитель HP Enterprise/480GB SATA 6G Read Intensive SFF BC 3-year Warranty  PM893 SS</t>
  </si>
  <si>
    <t>86503.00</t>
  </si>
  <si>
    <t>P04560-B21</t>
  </si>
  <si>
    <t>Твердотельный накопитель HP Enterprise/480GB SATA RI SFF (2.5in) SC PM883 SSD (P04560-B21)</t>
  </si>
  <si>
    <t>P47838-B21</t>
  </si>
  <si>
    <t>Твердотельный накопитель HPE/1.6TB NVMe Gen4 Mainstream Performance Mixed Use SFF BC U.3  3-year War</t>
  </si>
  <si>
    <t>253053.00</t>
  </si>
  <si>
    <t>P47810-B21</t>
  </si>
  <si>
    <t>Твердотельный накопитель HPE/480GB SATA 6G Read Intensive SFF SC 3-year Warranty PM893 SSD (P47810-B</t>
  </si>
  <si>
    <t>85535.00</t>
  </si>
  <si>
    <t>P47844-B21</t>
  </si>
  <si>
    <t xml:space="preserve">Твердотельный накопитель HPE/960GB NVMe Gen4 Mainstream Performance Read Intensive SFF BC U.3 (Only </t>
  </si>
  <si>
    <t>158397.00</t>
  </si>
  <si>
    <t>P36997-B21</t>
  </si>
  <si>
    <t>Твердотельный накопитель HPE/960GB SAS Read Intensive SFF SC 3-year Warranty Multi Vendor SSD (P3699</t>
  </si>
  <si>
    <t>133181.00</t>
  </si>
  <si>
    <t>P47808-B21</t>
  </si>
  <si>
    <t>Твердотельный накопитель HPE/960GB SATA 6G Read Intensive LFF LPC Multi Vendor SSD (P47808-B21)</t>
  </si>
  <si>
    <t>101533.00</t>
  </si>
  <si>
    <t>P44008-B21</t>
  </si>
  <si>
    <t>Твердотельный накопитель HPE/960GB SATA 6G Read Intensive SFF BC 3-year Warranty PM893 SSD (P44008-B</t>
  </si>
  <si>
    <t>204572.00</t>
  </si>
  <si>
    <t>S2E44A</t>
  </si>
  <si>
    <t>Твердотельный накопитель HPE/MSA 11.5TB SAS RI SFF M2 6pk SSD Bdl/2.5" (S2E44A)</t>
  </si>
  <si>
    <t>2572803.00</t>
  </si>
  <si>
    <t>A25611</t>
  </si>
  <si>
    <t>4XB7A38275</t>
  </si>
  <si>
    <t>Твёрдотельный накопитель Lenovo ThinkSystem, 3.84TB/ EN/ SATA SSD/ 2.5"/ MV (4XB7A38275)</t>
  </si>
  <si>
    <t>345000.00</t>
  </si>
  <si>
    <t>A27628</t>
  </si>
  <si>
    <t>345-BBXS</t>
  </si>
  <si>
    <t>Твердотельный накопитель SSD Dell (345-BBXS)</t>
  </si>
  <si>
    <t>1545600.00</t>
  </si>
  <si>
    <t>A27629</t>
  </si>
  <si>
    <t>345-BBXY</t>
  </si>
  <si>
    <t>Твердотельный накопитель SSD Dell (345-BBXY)</t>
  </si>
  <si>
    <t>1932000.00</t>
  </si>
  <si>
    <t>A27626</t>
  </si>
  <si>
    <t>345-BBYU</t>
  </si>
  <si>
    <t>Твердотельный накопитель SSD Dell (345-BBYU)</t>
  </si>
  <si>
    <t>717600.00</t>
  </si>
  <si>
    <t>A27625</t>
  </si>
  <si>
    <t>400-BDQT</t>
  </si>
  <si>
    <t>Твердотельный накопитель SSD Dell (400-BDQT)</t>
  </si>
  <si>
    <t>276000.00</t>
  </si>
  <si>
    <t>A28468</t>
  </si>
  <si>
    <t>345-BEFN</t>
  </si>
  <si>
    <t>Твердотельный накопитель SSD Dell 480GB SSD SATA Mixed Use 6Gbps 512e 2.5in Hot-Plug, CUS Kit (345-B</t>
  </si>
  <si>
    <t>187680.00</t>
  </si>
  <si>
    <t>A28130</t>
  </si>
  <si>
    <t>P40498-B21</t>
  </si>
  <si>
    <t>Твердотельный накопитель SSD HP Enterprise (P40498-B21)</t>
  </si>
  <si>
    <t>142932.00</t>
  </si>
  <si>
    <t>A28122</t>
  </si>
  <si>
    <t>Твердотельный накопитель SSD HP Enterprise, 480GB/ SATA 6G/ Read Intensive/ SFF SC (P47810-B21)</t>
  </si>
  <si>
    <t>116026.00</t>
  </si>
  <si>
    <t>A28123</t>
  </si>
  <si>
    <t>P09691-B21</t>
  </si>
  <si>
    <t>Твердотельный накопитель SSD HP Enterprise, 960GB/ SATA 6G/ Read Intensive/ LFF LPC (P09691-B21)</t>
  </si>
  <si>
    <t>267614.00</t>
  </si>
  <si>
    <t>A27547</t>
  </si>
  <si>
    <t>P44013-B21</t>
  </si>
  <si>
    <t>Твердотельный накопитель SSD HPE (P44013-B21)</t>
  </si>
  <si>
    <t>634662.00</t>
  </si>
  <si>
    <t>A27534</t>
  </si>
  <si>
    <t>P47327-B21</t>
  </si>
  <si>
    <t>Твердотельный накопитель SSD HPE (P47327-B21)</t>
  </si>
  <si>
    <t>542749.00</t>
  </si>
  <si>
    <t>A27531</t>
  </si>
  <si>
    <t>P47818-B21</t>
  </si>
  <si>
    <t>Твердотельный накопитель SSD HPE (P47818-B21)</t>
  </si>
  <si>
    <t>149850.00</t>
  </si>
  <si>
    <t>A27535</t>
  </si>
  <si>
    <t>Твердотельный накопитель SSD HPE, 960GB (P44008-B21)</t>
  </si>
  <si>
    <t>215250.00</t>
  </si>
  <si>
    <t>Блоки питания</t>
  </si>
  <si>
    <t>P03178-B21</t>
  </si>
  <si>
    <t>Источник питания HPE 1000W Flex Slot Titanium (P03178-B21)</t>
  </si>
  <si>
    <t>148118.00</t>
  </si>
  <si>
    <t>865414-B21</t>
  </si>
  <si>
    <t>Источник питания HPE 800W Flex Slot Platinum (865414-B21)</t>
  </si>
  <si>
    <t>57551.00</t>
  </si>
  <si>
    <t>865438-B21</t>
  </si>
  <si>
    <t>Источник питания HPE 800W Flex Slot Titanium (865438-B21)</t>
  </si>
  <si>
    <t>94118.00</t>
  </si>
  <si>
    <t>P38997-B21</t>
  </si>
  <si>
    <t>Источник питания HPE HPE 1600W Flex Slot Platinum (P38997-B21)</t>
  </si>
  <si>
    <t>161651.00</t>
  </si>
  <si>
    <t>P38995-B21</t>
  </si>
  <si>
    <t>Источник питания HPE HPE 800W Flex Slot Platinum (P38995-B21)</t>
  </si>
  <si>
    <t>57121.00</t>
  </si>
  <si>
    <t>Вентиляторы</t>
  </si>
  <si>
    <t>121-BBBJ</t>
  </si>
  <si>
    <t>Вентилятор Dell PowerEdge R7525/R750 Standard Fan Customer Kit V3 (121-BBBJ)</t>
  </si>
  <si>
    <t>12944.00</t>
  </si>
  <si>
    <t>384-BDLJ</t>
  </si>
  <si>
    <t>Вентилятор Dell Standard Fan PowerEdge R660xs Cus Kit (384-BDLJ)</t>
  </si>
  <si>
    <t>18535.00</t>
  </si>
  <si>
    <t>P14608-B21</t>
  </si>
  <si>
    <t>Вентилятор HPE HPE DL38X Gen10 Plus Maximum Performance Fan Kit (P14608-B21)</t>
  </si>
  <si>
    <t>109183.00</t>
  </si>
  <si>
    <t>P37042-B21</t>
  </si>
  <si>
    <t>Вентилятор HPE ProLiant DL300 Gen10 Plus 2U Standard Fan Kit (P37042-B21)</t>
  </si>
  <si>
    <t>21363.00</t>
  </si>
  <si>
    <t>P48908-B21</t>
  </si>
  <si>
    <t>Вентилятор HPE ProLiant DL3X0 Gen11 1U High Performance Fan Kit (P48908-B21)</t>
  </si>
  <si>
    <t>138633.00</t>
  </si>
  <si>
    <t>Комплектующие к серверам</t>
  </si>
  <si>
    <t>P9Q38A</t>
  </si>
  <si>
    <t xml:space="preserve">Блок распределения питания HPE G2 Basic 3.6kVA/IEC C20 Detachable 16A/100-240V Outlets (20) C13 (2) </t>
  </si>
  <si>
    <t>68819.00</t>
  </si>
  <si>
    <t>P9Q49A</t>
  </si>
  <si>
    <t>Блок распределения питания HPE G2 Basic 9.2kVA/50A Term Block 40A/208V Outlets (30) C13 (6) C19 (P9Q</t>
  </si>
  <si>
    <t>139586.00</t>
  </si>
  <si>
    <t>A28456</t>
  </si>
  <si>
    <t>P37861-B21</t>
  </si>
  <si>
    <t>Вентилятор HP Enterprise ProLiant DL36X Gen10 Plus Standard Fan Kit (P37861-B21)</t>
  </si>
  <si>
    <t>52608.00</t>
  </si>
  <si>
    <t>A28128</t>
  </si>
  <si>
    <t>Источник питания HP Enterprise 1000W Flex Slot Titanium Hot Plug Power Supply Kit (P03178-B21)</t>
  </si>
  <si>
    <t>160451.00</t>
  </si>
  <si>
    <t>Q0P72A</t>
  </si>
  <si>
    <t>Кабель HPE C19 - C20 WW 250V 16Amp (Q0P72A)</t>
  </si>
  <si>
    <t>AF099A</t>
  </si>
  <si>
    <t>Органайзер для кабеля HPE AF099A (AF099A)</t>
  </si>
  <si>
    <t>1000.00</t>
  </si>
  <si>
    <t>A28127</t>
  </si>
  <si>
    <t>826706-B21</t>
  </si>
  <si>
    <t>Радиатор HP Enterprise DL380 Gen10 High Performance Heat Sink Kit (Qty 2) (826706-B21)</t>
  </si>
  <si>
    <t>67774.00</t>
  </si>
  <si>
    <t>A28459</t>
  </si>
  <si>
    <t>P08443-B21</t>
  </si>
  <si>
    <t>Сетевая карта HPE Intel E810-XXVDA2 Ethernet 10/25Gb 2-port SFP28 Adapter (P08443-B21)</t>
  </si>
  <si>
    <t>81913.00</t>
  </si>
  <si>
    <t>A27634</t>
  </si>
  <si>
    <t>P10115-B21</t>
  </si>
  <si>
    <t>Сетевой адаптер HPE BCM 57414 10_25GbE 2p SFP28 OCP3 Adptr (P10115-B21)</t>
  </si>
  <si>
    <t>66889.00</t>
  </si>
  <si>
    <t>A26196</t>
  </si>
  <si>
    <t>P22702-B21</t>
  </si>
  <si>
    <t>Сетевой адаптер HPE Marvell QL41232HLCU, Ethernet 10/25Gb 2-port SFP28 (P22702-B21)</t>
  </si>
  <si>
    <t>90054.00</t>
  </si>
  <si>
    <t>A25489</t>
  </si>
  <si>
    <t>470-ACLY</t>
  </si>
  <si>
    <t>Сетевой кабель Dell/EMC Networking Cable/OM4 LC/LC Fiber Cable, (Optics required), 5Meter (470-ACLY)</t>
  </si>
  <si>
    <t>17112.00</t>
  </si>
  <si>
    <t>A27590</t>
  </si>
  <si>
    <t>210-AZYQ-Chassis</t>
  </si>
  <si>
    <t>Шасси Dell R750xs 16SFF/Broadcom 5720 Dual Port 1Gb On-Board LOM/iDRAC9, Enterprise 15G (210-AZYQ-Ch</t>
  </si>
  <si>
    <t>2595476.00</t>
  </si>
  <si>
    <t>Контроллеры</t>
  </si>
  <si>
    <t>P26325-B21</t>
  </si>
  <si>
    <t>RAID контроллер HPE Broadcom MegaRAID MR216i-a x16 Lanes without Cache NVMe/SAS 12G Controller for H</t>
  </si>
  <si>
    <t>254821.00</t>
  </si>
  <si>
    <t>P26324-B21</t>
  </si>
  <si>
    <t>RAID контроллер HPE Broadcom MegaRAID MR216i-p x16 Lanes without Cache NVMe/SAS 12G Controller for H</t>
  </si>
  <si>
    <t>P06367-B21</t>
  </si>
  <si>
    <t>RAID контроллер HPE Broadcom MegaRAID MR416i-p x16 Lanes 4GB Cache NVMe/SAS 12G Controller for HPE G</t>
  </si>
  <si>
    <t>291721.00</t>
  </si>
  <si>
    <t>P58335-B21</t>
  </si>
  <si>
    <t>RAID контроллер HPE MR408i-o Gen11 x8 Lanes 4GB Cache OCP SPDM Storage Controller (P58335-B21)</t>
  </si>
  <si>
    <t>316149.00</t>
  </si>
  <si>
    <t>P47781-B21</t>
  </si>
  <si>
    <t>RAID контроллер HPE MR416i-o (P47781-B21)</t>
  </si>
  <si>
    <t>498471.00</t>
  </si>
  <si>
    <t>P47777-B21</t>
  </si>
  <si>
    <t>RAID контроллер HPE MR416i-p (P47777-B21)</t>
  </si>
  <si>
    <t>505230.00</t>
  </si>
  <si>
    <t>869079-B21</t>
  </si>
  <si>
    <t>RAID контроллер HPE Smart Array E208i-a SR Gen10 (8 Internal Lanes/No Cache) 12G SAS Modular LH Cont</t>
  </si>
  <si>
    <t>88205.00</t>
  </si>
  <si>
    <t>869083-B21</t>
  </si>
  <si>
    <t>RAID контроллер HPE Smart Array P816i-a SR Gen10 (16 Int Lanes/4GB Cache/SmartCache) 12G SAS Modular</t>
  </si>
  <si>
    <t>372752.00</t>
  </si>
  <si>
    <t>804338-B21</t>
  </si>
  <si>
    <t>RAID контроллер HPE Smart Array P816i-a SR Gen10 (16 Internal Lanes/4GB Cache/SmartCache) 12G SAS Mo</t>
  </si>
  <si>
    <t>260704.00</t>
  </si>
  <si>
    <t>R2J63A</t>
  </si>
  <si>
    <t>Адаптер главной шины HPE HPE SN1610E 32Gb 2p FC HBA (R2J63A)</t>
  </si>
  <si>
    <t>491154.00</t>
  </si>
  <si>
    <t>804398-B21</t>
  </si>
  <si>
    <t>Адаптер главной шины HPE Smart Array E208e-p SR Gen10 (8 External Lanes/No Cache) 12G SAS PCIe Plug-</t>
  </si>
  <si>
    <t>158162.00</t>
  </si>
  <si>
    <t>P01367-B21</t>
  </si>
  <si>
    <t>Батарейка HPE 96W Smart Storage Battery (up to 20 Devices) with 260mm Cable Kit (P01367-B21)</t>
  </si>
  <si>
    <t>18996.00</t>
  </si>
  <si>
    <t>870549-B21</t>
  </si>
  <si>
    <t>Опция HPE DL38X Gen10 12Gb SAS Expander Card Kit with Cables (870549-B21)</t>
  </si>
  <si>
    <t>175133.00</t>
  </si>
  <si>
    <t>540-BCOS</t>
  </si>
  <si>
    <t>Сетевая карта Dell Broadcom 5720 Quad Port 1GbE BASE-T Adapter, OCP NIC 3.0 (540-BCOS)</t>
  </si>
  <si>
    <t>68773.00</t>
  </si>
  <si>
    <t>817753-B21</t>
  </si>
  <si>
    <t>Сетевая карта HPE 10/25Gb 2-port 640SFP28 Adapter (817753-B21)</t>
  </si>
  <si>
    <t>108487.00</t>
  </si>
  <si>
    <t>P26262-B21</t>
  </si>
  <si>
    <t>Сетевая карта HPE 10/25Gb 2-port BCM57414 Adapter (P26262-B21)</t>
  </si>
  <si>
    <t>92611.00</t>
  </si>
  <si>
    <t>P26253-B21</t>
  </si>
  <si>
    <t>Сетевая карта HPE BCM 57416 10GbE 2p BASE-T (P26253-B21)</t>
  </si>
  <si>
    <t>131464.00</t>
  </si>
  <si>
    <t>Корпусы</t>
  </si>
  <si>
    <t>210-ANYY</t>
  </si>
  <si>
    <t>Шасси Dell MX7000/4 x 3000W PSU/ReadyRail (210-ANYY)</t>
  </si>
  <si>
    <t>3008477.00</t>
  </si>
  <si>
    <t>Стойки для сервера</t>
  </si>
  <si>
    <t>P9K07A</t>
  </si>
  <si>
    <t xml:space="preserve">Стойка HP Enterprise/42U G2 Kitted Advanced Pallet Rack with Side Panels and Baying/1075мм x 2000мм </t>
  </si>
  <si>
    <t>736890.00</t>
  </si>
  <si>
    <t>H6J69A</t>
  </si>
  <si>
    <t>Стойка HP/11842 1200mm Pallet Rack/42 U/126,02 мм/200,6 мм/80 мм (H6J69A)</t>
  </si>
  <si>
    <t>806771.00</t>
  </si>
  <si>
    <t>H6J70A</t>
  </si>
  <si>
    <t>Стойка HP/11842 1200mm Shock Rack/42 U/126,2 мм/200,6 мм/80 мм (H6J70A)</t>
  </si>
  <si>
    <t>1068230.00</t>
  </si>
  <si>
    <t>A25739</t>
  </si>
  <si>
    <t>862974-B21</t>
  </si>
  <si>
    <t>Модуль памяти HPE, Standard Memory Kit (862974-B21)</t>
  </si>
  <si>
    <t>53613.00</t>
  </si>
  <si>
    <t>A27667</t>
  </si>
  <si>
    <t>P06035-B21</t>
  </si>
  <si>
    <t>Оперативная память HP Enterprise, 64GB/ DDR4-3200/ Smart Memory Kit (P06035-B21)</t>
  </si>
  <si>
    <t>279681.00</t>
  </si>
  <si>
    <t>A26412</t>
  </si>
  <si>
    <t>4X77A08634</t>
  </si>
  <si>
    <t>Оперативная память Lenovo ThinkSystem (4X77A08634)</t>
  </si>
  <si>
    <t>158097.00</t>
  </si>
  <si>
    <t>A26413</t>
  </si>
  <si>
    <t>4ZC7A08709</t>
  </si>
  <si>
    <t>Оперативная память Lenovo ThinkSystem (4ZC7A08709)</t>
  </si>
  <si>
    <t>147697.00</t>
  </si>
  <si>
    <t>A25612</t>
  </si>
  <si>
    <t>7X77A01303</t>
  </si>
  <si>
    <t>Оперативная память Lenovo ThinkSystem, 16 GB/ 2666MHz/ TruDDR4 (2Rx8 1.2V) RDIMM (7X77A01303)</t>
  </si>
  <si>
    <t>124085.00</t>
  </si>
  <si>
    <t>A25403</t>
  </si>
  <si>
    <t>P00922-B21</t>
  </si>
  <si>
    <t>Оперативная память для сервера HPE, 16GB DDR4-2933 (P00922-B21)</t>
  </si>
  <si>
    <t>69595.00</t>
  </si>
  <si>
    <t>HMA451R7AFR8N</t>
  </si>
  <si>
    <t>Память Dell/4 Gb/DDR4/2400 MHz/ (HMA451R7AFR8N)</t>
  </si>
  <si>
    <t>20000.00</t>
  </si>
  <si>
    <t>A9321910</t>
  </si>
  <si>
    <t>Память Dell/4 Gb/UDIMM/2400 MHz/ (A9321910)</t>
  </si>
  <si>
    <t>Аксессуары и комплектующие к ноутбукам</t>
  </si>
  <si>
    <t>Адаптеры для ноутбуков</t>
  </si>
  <si>
    <t>450-AGOQ</t>
  </si>
  <si>
    <t>Адаптер Dell E5 (450-AGOQ)</t>
  </si>
  <si>
    <t>23100.00</t>
  </si>
  <si>
    <t>450-ALJL</t>
  </si>
  <si>
    <t>Адаптер питания Dell Slim Power Adapter - 65-Watt Type-C with 1 Meter Power Cord (450-ALJL)</t>
  </si>
  <si>
    <t>39008.00</t>
  </si>
  <si>
    <t>Сумки для ноутбуков</t>
  </si>
  <si>
    <t>A26670</t>
  </si>
  <si>
    <t>Рюкзак Defender Carbon 15.6, черный (26077)</t>
  </si>
  <si>
    <t>8890.00</t>
  </si>
  <si>
    <t>A28424</t>
  </si>
  <si>
    <t>7J596AA</t>
  </si>
  <si>
    <t>Рюкзак HP Campus Blue Backpack (7J596AA)</t>
  </si>
  <si>
    <t>16704.00</t>
  </si>
  <si>
    <t>A28423</t>
  </si>
  <si>
    <t>7J595AA</t>
  </si>
  <si>
    <t>Рюкзак HP Campus Green Backpack (7J595AA)</t>
  </si>
  <si>
    <t>A28425</t>
  </si>
  <si>
    <t>7J597AA</t>
  </si>
  <si>
    <t>Рюкзак HP Campus Lavender Backpack (7J597AA)</t>
  </si>
  <si>
    <t>A28421</t>
  </si>
  <si>
    <t>7J592AA</t>
  </si>
  <si>
    <t>Рюкзак HP Campus XL Marble Stone Backpack (7J592AA)</t>
  </si>
  <si>
    <t>22778.00</t>
  </si>
  <si>
    <t>A28422</t>
  </si>
  <si>
    <t>7J594AA</t>
  </si>
  <si>
    <t>Рюкзак HP Campus XL Tartan Plaid Backpack (7J594AA)</t>
  </si>
  <si>
    <t>21179.00</t>
  </si>
  <si>
    <t>A27867</t>
  </si>
  <si>
    <t xml:space="preserve">7J593AA HP Campus XL Tie </t>
  </si>
  <si>
    <t>Рюкзак HP Campus XL Tie dye Backpack (7J593AA HP Campus XL Tie Backpack)</t>
  </si>
  <si>
    <t>20780.00</t>
  </si>
  <si>
    <t>A27855</t>
  </si>
  <si>
    <t>7K0E3AA</t>
  </si>
  <si>
    <t>Рюкзак HP Campus XL Tie dye Backpack (7K0E3AA)</t>
  </si>
  <si>
    <t>21579.00</t>
  </si>
  <si>
    <t>1E7D6AA</t>
  </si>
  <si>
    <t>Рюкзак HP Europe Prelude (1E7D6AA)</t>
  </si>
  <si>
    <t>8488.00</t>
  </si>
  <si>
    <t>2Z8P3AA</t>
  </si>
  <si>
    <t>Рюкзак HP Europe Prelude (2Z8P3AA)</t>
  </si>
  <si>
    <t>8735.00</t>
  </si>
  <si>
    <t>1E7D6A6</t>
  </si>
  <si>
    <t>Рюкзак HP Europe Prelude G2 (1E7D6A6)</t>
  </si>
  <si>
    <t>7621.00</t>
  </si>
  <si>
    <t>1X644AA</t>
  </si>
  <si>
    <t>Рюкзак HP Europe Prelude Pro Backpack (1X644AA)</t>
  </si>
  <si>
    <t>9471.00</t>
  </si>
  <si>
    <t>500S6AA</t>
  </si>
  <si>
    <t>Рюкзак HP Europe Professional Backpack - Black (500S6AA)</t>
  </si>
  <si>
    <t>17765.00</t>
  </si>
  <si>
    <t>A25834</t>
  </si>
  <si>
    <t>1E7D6AA_1</t>
  </si>
  <si>
    <t>Рюкзак HP Prelude G2 (1E7D6AA_1)</t>
  </si>
  <si>
    <t>13587.00</t>
  </si>
  <si>
    <t>A25838</t>
  </si>
  <si>
    <t>Рюкзак HP Prelude Pro Recycled Backpack (1X644AA)</t>
  </si>
  <si>
    <t>23177.00</t>
  </si>
  <si>
    <t>A26245</t>
  </si>
  <si>
    <t>2Z8A3AA</t>
  </si>
  <si>
    <t>Рюкзак HP Renew Travel 15.6-inch Backpack (2Z8A3AA)</t>
  </si>
  <si>
    <t>27652.00</t>
  </si>
  <si>
    <t>A26246</t>
  </si>
  <si>
    <t>6B8U4AA</t>
  </si>
  <si>
    <t>Рюкзак HP Travel 25 Liter 15.6 Iron Grey Laptop Backpack (6B8U4AA)</t>
  </si>
  <si>
    <t>24311.00</t>
  </si>
  <si>
    <t>A26693</t>
  </si>
  <si>
    <t>GX41H70101</t>
  </si>
  <si>
    <t>Рюкзак Lenovo IdeaPad Gaming Modern Backpack Black (GX41H70101)</t>
  </si>
  <si>
    <t>12230.00</t>
  </si>
  <si>
    <t>A26692</t>
  </si>
  <si>
    <t>GX41H71241</t>
  </si>
  <si>
    <t>Рюкзак Lenovo IdeaPad Gaming Modern Backpack White (GX41H71241)</t>
  </si>
  <si>
    <t>12326.00</t>
  </si>
  <si>
    <t>A26867</t>
  </si>
  <si>
    <t>4X40T84058</t>
  </si>
  <si>
    <t>Рюкзак Lenovo LAPTOP CASUAL BACKPACK B210, Серый (4X40T84058)</t>
  </si>
  <si>
    <t>15196.00</t>
  </si>
  <si>
    <t>A26868</t>
  </si>
  <si>
    <t>4X40T84059</t>
  </si>
  <si>
    <t>Рюкзак Lenovo LAPTOP CASUAL BACKPACK B210, Чёрный (4X40T84059)</t>
  </si>
  <si>
    <t>15194.00</t>
  </si>
  <si>
    <t>A26691</t>
  </si>
  <si>
    <t>GX41C86982</t>
  </si>
  <si>
    <t>Рюкзак Lenovo Legion Active Gaming Backpack (GX41C86982)</t>
  </si>
  <si>
    <t>14505.00</t>
  </si>
  <si>
    <t>A26061</t>
  </si>
  <si>
    <t>GX40V10007</t>
  </si>
  <si>
    <t>Рюкзак Lenovo Legion Armored Backpack II, 17” (GX40V10007)</t>
  </si>
  <si>
    <t>25392.00</t>
  </si>
  <si>
    <t>A25534</t>
  </si>
  <si>
    <t>4X40K09936</t>
  </si>
  <si>
    <t>Рюкзак Lenovo ThinkPad Basic Backpack, 15.6" (4X40K09936)</t>
  </si>
  <si>
    <t>16130.00</t>
  </si>
  <si>
    <t>A26877</t>
  </si>
  <si>
    <t>4X40Q26383</t>
  </si>
  <si>
    <t>Рюкзак Lenovo ThinkPad Professional 15,6" Backpack (4X40Q26383)</t>
  </si>
  <si>
    <t>61424.00</t>
  </si>
  <si>
    <t>A25435</t>
  </si>
  <si>
    <t>Рюкзак Trust GXT 1250G Hunter Gaming, 17,3" зелёный-камуфляж (23868)</t>
  </si>
  <si>
    <t>A26559</t>
  </si>
  <si>
    <t>GX40Q17226</t>
  </si>
  <si>
    <t>Рюкзак для ноутбука Lenovo Backpack B210 Blue (GX40Q17226)</t>
  </si>
  <si>
    <t>4967.00</t>
  </si>
  <si>
    <t>A26560</t>
  </si>
  <si>
    <t>GX40Q17228</t>
  </si>
  <si>
    <t>Рюкзак для ноутбука Lenovo Backpack B210 Green (GX40Q17228)</t>
  </si>
  <si>
    <t>A26561</t>
  </si>
  <si>
    <t>GX40Q17227</t>
  </si>
  <si>
    <t>Рюкзак для ноутбука Lenovo Backpack B210 Grey (GX40Q17227)</t>
  </si>
  <si>
    <t>A26007</t>
  </si>
  <si>
    <t>GX40Z24050</t>
  </si>
  <si>
    <t>Рюкзак для ноутбука Lenovo Laptop 15.6 IdeaPad Gaming Backpack (GX40Z24050)</t>
  </si>
  <si>
    <t>10152.00</t>
  </si>
  <si>
    <t>A26006</t>
  </si>
  <si>
    <t>GX40X54261</t>
  </si>
  <si>
    <t>Рюкзак для ноутбука Lenovo Laptop 15.6 Laptop Urban Backpack B530 (GX40X54261)</t>
  </si>
  <si>
    <t>17388.00</t>
  </si>
  <si>
    <t>A26562</t>
  </si>
  <si>
    <t>GX40X54263</t>
  </si>
  <si>
    <t>Рюкзак для ноутбука Lenovo Laptop Urban Backpack B730 (GX40X54263)</t>
  </si>
  <si>
    <t>20361.00</t>
  </si>
  <si>
    <t>A26499</t>
  </si>
  <si>
    <t>GX40Q17225</t>
  </si>
  <si>
    <t>Рюкзак для ноутбука Lenovo15.6 Backpack B210 Black (GX40Q17225)</t>
  </si>
  <si>
    <t>460-BCZV</t>
  </si>
  <si>
    <t>Сумка Dell Essential Briefcase 15-ES1520C (460-BCZV)</t>
  </si>
  <si>
    <t>8888.00</t>
  </si>
  <si>
    <t>460-BCMK</t>
  </si>
  <si>
    <t>Сумка Dell Pro Slim Briefcase (460-BCMK)</t>
  </si>
  <si>
    <t>17202.00</t>
  </si>
  <si>
    <t>3E5F8AA</t>
  </si>
  <si>
    <t>Сумка HP Europe Renew Business (3E5F8AA)</t>
  </si>
  <si>
    <t>11181.00</t>
  </si>
  <si>
    <t>A25870</t>
  </si>
  <si>
    <t>1X645AA</t>
  </si>
  <si>
    <t>Сумка HP Prelude Pro 15.6 Top Load (1X645AA)</t>
  </si>
  <si>
    <t>16784.00</t>
  </si>
  <si>
    <t>A26252</t>
  </si>
  <si>
    <t>500S7AA</t>
  </si>
  <si>
    <t>Сумка HP Professional 15.6-inch Laptop Bag (500S7AA)</t>
  </si>
  <si>
    <t>17104.00</t>
  </si>
  <si>
    <t>A26249</t>
  </si>
  <si>
    <t>2Z8A4AA</t>
  </si>
  <si>
    <t>Сумка HP Renew Travel (2Z8A4AA)</t>
  </si>
  <si>
    <t>A25280</t>
  </si>
  <si>
    <t>4x40x54259</t>
  </si>
  <si>
    <t>Сумка Lenovo Business Casual Topload 15.6" (4x40x54259)</t>
  </si>
  <si>
    <t>24886.00</t>
  </si>
  <si>
    <t>A26866</t>
  </si>
  <si>
    <t>4X40T84061</t>
  </si>
  <si>
    <t>Сумка Lenovo LAPTOP CASUAL TOPLOADER T210, 15.6"/ Чёрный (4X40T84061)</t>
  </si>
  <si>
    <t>13509.00</t>
  </si>
  <si>
    <t>A25500</t>
  </si>
  <si>
    <t>Сумка для ноутбука Defender Ascetic, Чёрный (26019)</t>
  </si>
  <si>
    <t>Сумка для ноутбука HP Europe Prelude Pro Recycled Topload (1X645AA)</t>
  </si>
  <si>
    <t>1E7D7AA</t>
  </si>
  <si>
    <t>Сумка для ноутбука HP Europe Prelude Top Load (1E7D7AA)</t>
  </si>
  <si>
    <t>6579.00</t>
  </si>
  <si>
    <t>A26563</t>
  </si>
  <si>
    <t>GX40Q17232</t>
  </si>
  <si>
    <t>Сумка для ноутбука Lenovo Casual Toploader T210 Green (GX40Q17232)</t>
  </si>
  <si>
    <t>A26002</t>
  </si>
  <si>
    <t>GX40X54262</t>
  </si>
  <si>
    <t>Сумка для ноутбука Lenovo Laptop Urban Toploader T530 (GX40X54262)</t>
  </si>
  <si>
    <t>13706.00</t>
  </si>
  <si>
    <t>A26976</t>
  </si>
  <si>
    <t>4X40N18009</t>
  </si>
  <si>
    <t>Сумка для ноутбука Lenovo Sleeve 14 (4X40N18009)</t>
  </si>
  <si>
    <t>20372.00</t>
  </si>
  <si>
    <t>A26975</t>
  </si>
  <si>
    <t>4X40W19826</t>
  </si>
  <si>
    <t>Сумка для ноутбука Lenovo ThinkPad 14" Professional Slim Topload (4X40W19826)</t>
  </si>
  <si>
    <t>39532.00</t>
  </si>
  <si>
    <t>A26977</t>
  </si>
  <si>
    <t>4X41D97727</t>
  </si>
  <si>
    <t>Сумка для ноутбука Lenovo ThinkPad Essential 13-14'' Slim Topload (4X41D97727)</t>
  </si>
  <si>
    <t>A26978</t>
  </si>
  <si>
    <t>4X41C12469</t>
  </si>
  <si>
    <t>Сумка для ноутбука Lenovo ThinkPad Essential Slim Topload 16" (Eco) (4X41C12469)</t>
  </si>
  <si>
    <t>22009.00</t>
  </si>
  <si>
    <t>A26876</t>
  </si>
  <si>
    <t>4X40Q26385</t>
  </si>
  <si>
    <t>Сумка для ноутбука Lenovo ThinkPad Professional Slim TL (4X40Q26385)</t>
  </si>
  <si>
    <t>45825.00</t>
  </si>
  <si>
    <t>A26565</t>
  </si>
  <si>
    <t>GX40Q17231</t>
  </si>
  <si>
    <t>Сумка для ноутбука Lenovo Toploader T210 Grey (GX40Q17231)</t>
  </si>
  <si>
    <t>A26313</t>
  </si>
  <si>
    <t>3J047AA</t>
  </si>
  <si>
    <t>Чехол HP OMEN Transceptor Pouch (3J047AA)</t>
  </si>
  <si>
    <t>5595.00</t>
  </si>
  <si>
    <t>A26849</t>
  </si>
  <si>
    <t>2F1W8AA</t>
  </si>
  <si>
    <t>Чехол HP Protective Reversible, Серый/Лиловый (2F1W8AA)</t>
  </si>
  <si>
    <t>7992.00</t>
  </si>
  <si>
    <t>A26852</t>
  </si>
  <si>
    <t>2F2L6AA</t>
  </si>
  <si>
    <t>Чехол HP Protective Reversible, Серый/Лиловый (2F2L6AA)</t>
  </si>
  <si>
    <t>A26848</t>
  </si>
  <si>
    <t>2F1X7AA</t>
  </si>
  <si>
    <t>Чехол HP Protective Reversible, Синий (2F1X7AA)</t>
  </si>
  <si>
    <t>A26864</t>
  </si>
  <si>
    <t>4X40Z26641</t>
  </si>
  <si>
    <t>Чехол Lenovo Basic Sleeve, Чёрный (4X40Z26641)</t>
  </si>
  <si>
    <t>9294.00</t>
  </si>
  <si>
    <t>A26850</t>
  </si>
  <si>
    <t>2F2L0AA</t>
  </si>
  <si>
    <t>Чехол двусторонний HP Protective Reversible, Чёрный/Серый (2F2L0AA)</t>
  </si>
  <si>
    <t>A26851</t>
  </si>
  <si>
    <t>2F2L4AA</t>
  </si>
  <si>
    <t>Чехол двусторонний HP Protective Reversible, Чёрный/Серый (2F2L4AA)</t>
  </si>
  <si>
    <t>Док.станции</t>
  </si>
  <si>
    <t>A26636</t>
  </si>
  <si>
    <t>210-AZBU</t>
  </si>
  <si>
    <t>Док-станция Dell Dock WD19S, 180W (210-AZBU)</t>
  </si>
  <si>
    <t>99360.00</t>
  </si>
  <si>
    <t>210-BDTD</t>
  </si>
  <si>
    <t>Док-станция Dell Thunderbolt Dock WD22TB4 (210-BDTD)</t>
  </si>
  <si>
    <t>126509.00</t>
  </si>
  <si>
    <t>A28053</t>
  </si>
  <si>
    <t>6G842AA</t>
  </si>
  <si>
    <t>Док-станция HP 4K USB-C Multiport Hub (6G842AA)</t>
  </si>
  <si>
    <t>72C71AA#ABB</t>
  </si>
  <si>
    <t>Док-станция HP Europe USB-C G5 Essential Dock (72C71AA#ABB)</t>
  </si>
  <si>
    <t>69039.00</t>
  </si>
  <si>
    <t>784Q9AA#ABB</t>
  </si>
  <si>
    <t>Док-станция HP Europe USB-C G5 Essential dock 120W - Black (784Q9AA#ABB)</t>
  </si>
  <si>
    <t>80281.00</t>
  </si>
  <si>
    <t>A26994</t>
  </si>
  <si>
    <t>40AU0065EU</t>
  </si>
  <si>
    <t>Док-станция Lenovo ThinkPad Lenovo USB-C Mini Dock (40AU0065EU)</t>
  </si>
  <si>
    <t>91493.00</t>
  </si>
  <si>
    <t>A27032</t>
  </si>
  <si>
    <t>40B00135EU</t>
  </si>
  <si>
    <t>Док-станция Lenovo ThinkPad Universal Thunderbolt 4 (40B00135EU)</t>
  </si>
  <si>
    <t>217981.00</t>
  </si>
  <si>
    <t>A28077</t>
  </si>
  <si>
    <t>40B30090EU</t>
  </si>
  <si>
    <t>Док-станция Lenovo USB-C Business Dock EU (40B30090EU)</t>
  </si>
  <si>
    <t>106636.00</t>
  </si>
  <si>
    <t>1PM64AA#AC3</t>
  </si>
  <si>
    <t>Репликатор портов HP Europe USB-C Mini Dock (1PM64AA#AC3)</t>
  </si>
  <si>
    <t>38670.00</t>
  </si>
  <si>
    <t>Батареи для ноутбуков</t>
  </si>
  <si>
    <t>FP09</t>
  </si>
  <si>
    <t>HPI/BAT/NB/PB450 (FP09)</t>
  </si>
  <si>
    <t>52861.00</t>
  </si>
  <si>
    <t xml:space="preserve">Охлаждающие подставки </t>
  </si>
  <si>
    <t>A25355</t>
  </si>
  <si>
    <t>Подставка для ноутбука Defender NS-509 (29509)</t>
  </si>
  <si>
    <t>A25359</t>
  </si>
  <si>
    <t>Подставка для ноутбука Trust GXT 278 Notebook Cooling Stand (20817)</t>
  </si>
  <si>
    <t>11590.00</t>
  </si>
  <si>
    <t>Аудио техника</t>
  </si>
  <si>
    <t>Гарнитура</t>
  </si>
  <si>
    <t>A24764</t>
  </si>
  <si>
    <t>5578-230-309</t>
  </si>
  <si>
    <t>Jabra Stealth UC MS (5578-230-309)</t>
  </si>
  <si>
    <t>52868.00</t>
  </si>
  <si>
    <t>A24481</t>
  </si>
  <si>
    <t>ENHG9046</t>
  </si>
  <si>
    <t>MARVO HG9046 проводные игровые наушники (ENHG9046)</t>
  </si>
  <si>
    <t>13590.00</t>
  </si>
  <si>
    <t>A24482</t>
  </si>
  <si>
    <t>ENHG9052</t>
  </si>
  <si>
    <t>MARVO HG9052 проводные игровые наушники (ENHG9052)</t>
  </si>
  <si>
    <t>13046.00</t>
  </si>
  <si>
    <t>A24483</t>
  </si>
  <si>
    <t>ENHG9053</t>
  </si>
  <si>
    <t>MARVO HG9053 проводные игровые наушники (ENHG9053)</t>
  </si>
  <si>
    <t>16308.00</t>
  </si>
  <si>
    <t>A26833</t>
  </si>
  <si>
    <t>G33 Black</t>
  </si>
  <si>
    <t>Гарнитура Edifier G33, Черный (G33 Black)</t>
  </si>
  <si>
    <t>16990.00</t>
  </si>
  <si>
    <t>A26832</t>
  </si>
  <si>
    <t>G33BT</t>
  </si>
  <si>
    <t>Гарнитура Edifier G33BT, Серый (G33BT)</t>
  </si>
  <si>
    <t>24990.00</t>
  </si>
  <si>
    <t>A26834</t>
  </si>
  <si>
    <t>GX Grey</t>
  </si>
  <si>
    <t>Гарнитура Edifier GX, Серый (GX Grey)</t>
  </si>
  <si>
    <t>39990.00</t>
  </si>
  <si>
    <t>A26837</t>
  </si>
  <si>
    <t>X2 White</t>
  </si>
  <si>
    <t>Гарнитура Edifier X2, Белый (X2 White)</t>
  </si>
  <si>
    <t>10990.00</t>
  </si>
  <si>
    <t>A26835</t>
  </si>
  <si>
    <t>X3 Black</t>
  </si>
  <si>
    <t>Гарнитура Edifier X3, Чёрный (X3 Black)</t>
  </si>
  <si>
    <t>12190.00</t>
  </si>
  <si>
    <t>A25826</t>
  </si>
  <si>
    <t>HS-05A</t>
  </si>
  <si>
    <t>Гарнитура Genius HS-05A (HS-05A)</t>
  </si>
  <si>
    <t>7990.00</t>
  </si>
  <si>
    <t>A25827</t>
  </si>
  <si>
    <t>HS-400A</t>
  </si>
  <si>
    <t>Гарнитура Genius HS-400A (HS-400A)</t>
  </si>
  <si>
    <t>A27623</t>
  </si>
  <si>
    <t>6593-833-309</t>
  </si>
  <si>
    <t>Гарнитура Jabra Evolve 65 SE, Link380a MS Mono (6593-833-309)</t>
  </si>
  <si>
    <t>73152.00</t>
  </si>
  <si>
    <t>A27622</t>
  </si>
  <si>
    <t>24189-999-999</t>
  </si>
  <si>
    <t>Гарнитура Jabra Evolve2 40 SE USB-A, MS Stereo (24189-999-999)</t>
  </si>
  <si>
    <t>55872.00</t>
  </si>
  <si>
    <t>A26410</t>
  </si>
  <si>
    <t>GXD0T69863</t>
  </si>
  <si>
    <t>Гарнитура Lenovo Legion H300 Stereo Gaming Headset (GXD0T69863)</t>
  </si>
  <si>
    <t>23170.00</t>
  </si>
  <si>
    <t>A27084</t>
  </si>
  <si>
    <t>PV3302JMK</t>
  </si>
  <si>
    <t>Гарнитура Patriot VIPER V330 (PV3302JMK)</t>
  </si>
  <si>
    <t>A27085</t>
  </si>
  <si>
    <t>PV3607UMLK</t>
  </si>
  <si>
    <t>Гарнитура Patriot VIPER V360 (PV3607UMLK)</t>
  </si>
  <si>
    <t>A27086</t>
  </si>
  <si>
    <t>H100</t>
  </si>
  <si>
    <t>Гарнитура Rapoo H100 (H100)</t>
  </si>
  <si>
    <t>4490.00</t>
  </si>
  <si>
    <t>A21567</t>
  </si>
  <si>
    <t>1513-0154</t>
  </si>
  <si>
    <t>Гарнитура для колл-центра Jabra BIZ 1500 Mono, QD/ Чёрный (1513-0154)</t>
  </si>
  <si>
    <t>21689.00</t>
  </si>
  <si>
    <t>A21571</t>
  </si>
  <si>
    <t>2303-820-104</t>
  </si>
  <si>
    <t>Гарнитура для колл-центра Jabra BIZ 2300 Mono, QD/ NC/ Чёрный (2303-820-104)</t>
  </si>
  <si>
    <t>51264.00</t>
  </si>
  <si>
    <t>A21572</t>
  </si>
  <si>
    <t>2393-823-109</t>
  </si>
  <si>
    <t>Гарнитура для колл-центра Jabra BIZ 2300 Mono, USB/ MS/ Чёрный (2393-823-109)</t>
  </si>
  <si>
    <t>60480.00</t>
  </si>
  <si>
    <t>A21573</t>
  </si>
  <si>
    <t>2393-829-109</t>
  </si>
  <si>
    <t>Гарнитура для колл-центра Jabra BIZ 2300 Mono, USB/ UC/ Чёрный (2393-829-109)</t>
  </si>
  <si>
    <t>A21576</t>
  </si>
  <si>
    <t>4999-823-109</t>
  </si>
  <si>
    <t>Гарнитура для колл-центра Jabra Evolve 20 MS Stereo, USB-A Чёрный (4999-823-109)</t>
  </si>
  <si>
    <t>19573.00</t>
  </si>
  <si>
    <t>A26202</t>
  </si>
  <si>
    <t>4999-823-189</t>
  </si>
  <si>
    <t>Гарнитура для колл-центра Jabra Evolve 20 MS Stereo, USB-C Чёрный (4999-823-189)</t>
  </si>
  <si>
    <t>20747.00</t>
  </si>
  <si>
    <t>A24745</t>
  </si>
  <si>
    <t>5393-823-309</t>
  </si>
  <si>
    <t>Гарнитура для колл-центра Jabra Evolve 30 II Mono MS, USB/ Чёрный (5393-823-309)</t>
  </si>
  <si>
    <t>29376.00</t>
  </si>
  <si>
    <t>A21578</t>
  </si>
  <si>
    <t>5399-823-309</t>
  </si>
  <si>
    <t>Гарнитура для колл-центра Jabra Evolve 30 II Stereo MS, USB/ Чёрный (5399-823-309)</t>
  </si>
  <si>
    <t>31036.00</t>
  </si>
  <si>
    <t>A21579</t>
  </si>
  <si>
    <t>6393-823-109</t>
  </si>
  <si>
    <t>Гарнитура для колл-центра Jabra Evolve 40 Mono MS, USB/ Чёрный (6393-823-109)</t>
  </si>
  <si>
    <t>42048.00</t>
  </si>
  <si>
    <t>A21580</t>
  </si>
  <si>
    <t>6399-823-109</t>
  </si>
  <si>
    <t>Гарнитура для колл-центра Jabra Evolve 40 Stereo MS, USB/ Чёрный (6399-823-109)</t>
  </si>
  <si>
    <t>46656.00</t>
  </si>
  <si>
    <t>A27316</t>
  </si>
  <si>
    <t>6599-833-309</t>
  </si>
  <si>
    <t>Гарнитура для колл-центра Jabra Evolve 65 SE Stereo MS, Link380a (6599-833-309)</t>
  </si>
  <si>
    <t>71415.00</t>
  </si>
  <si>
    <t>A27317</t>
  </si>
  <si>
    <t>7599-842-109</t>
  </si>
  <si>
    <t>Гарнитура для колл-центра Jabra Evolve 75 SE Stereo MS, Link380a (7599-842-109)</t>
  </si>
  <si>
    <t>131328.00</t>
  </si>
  <si>
    <t>A24471</t>
  </si>
  <si>
    <t>23089-999-979</t>
  </si>
  <si>
    <t>Гарнитура для колл-центра Jabra Evolve2 30 Stereo MS, USB/ Чёрный (23089-999-979)</t>
  </si>
  <si>
    <t>39675.00</t>
  </si>
  <si>
    <t>A24740</t>
  </si>
  <si>
    <t>24089-899-999</t>
  </si>
  <si>
    <t>Гарнитура для колл-центра Jabra Evolve2 40 Mono MS, USB/ Чёрный (24089-899-999)</t>
  </si>
  <si>
    <t>40416.00</t>
  </si>
  <si>
    <t>A28221</t>
  </si>
  <si>
    <t>25599-999-999</t>
  </si>
  <si>
    <t>Гарнитура для колл-центра Jabra Evolve2 55 Stereo MS +Link380a , Чёрный (25599-999-999)</t>
  </si>
  <si>
    <t>80937.00</t>
  </si>
  <si>
    <t>A24743</t>
  </si>
  <si>
    <t>26599-999-999</t>
  </si>
  <si>
    <t>Гарнитура для колл-центра Jabra Evolve2 65 Link380a Stereo MS, Bluetooth/ Чёрный (26599-999-999)</t>
  </si>
  <si>
    <t>A25841</t>
  </si>
  <si>
    <t>26599-999-899</t>
  </si>
  <si>
    <t>Гарнитура для колл-центра Jabra Evolve2 65 Link380c Stereo MS, Bluetooth/ Чёрный (26599-999-899)</t>
  </si>
  <si>
    <t>98496.00</t>
  </si>
  <si>
    <t>A25781</t>
  </si>
  <si>
    <t>27599-999-899</t>
  </si>
  <si>
    <t>Гарнитура для колл-центра Jabra Evolve2 75 MS Stereo (+ Link 380c) (27599-999-899)</t>
  </si>
  <si>
    <t>154944.00</t>
  </si>
  <si>
    <t>A24744</t>
  </si>
  <si>
    <t>28599-999-999</t>
  </si>
  <si>
    <t>Гарнитура для колл-центра Jabra Evolve2 85 Link380a Stereo MS, Bluetooth/ Чёрный (28599-999-999)</t>
  </si>
  <si>
    <t>167693.00</t>
  </si>
  <si>
    <t>A27885</t>
  </si>
  <si>
    <t>W820NB</t>
  </si>
  <si>
    <t>Наушники Edifier W820NB (W820NB)</t>
  </si>
  <si>
    <t>23990.00</t>
  </si>
  <si>
    <t>A27886</t>
  </si>
  <si>
    <t>428K6AA</t>
  </si>
  <si>
    <t>Наушники HP Europe USB G2 Stereo (428K6AA)</t>
  </si>
  <si>
    <t>10773.00</t>
  </si>
  <si>
    <t>A25676</t>
  </si>
  <si>
    <t>4BX31AA</t>
  </si>
  <si>
    <t>Наушники HP Pavilion Gaming 400 (4BX31AA)</t>
  </si>
  <si>
    <t>14600.00</t>
  </si>
  <si>
    <t>7899-823-109</t>
  </si>
  <si>
    <t>Наушники JABRA EVOLVE 80 (7899-823-109)</t>
  </si>
  <si>
    <t>140455.00</t>
  </si>
  <si>
    <t>A26206</t>
  </si>
  <si>
    <t>GXD0T69864</t>
  </si>
  <si>
    <t>Наушники Lenovo Legion H500 Stereo Gaming Headset (GXD0T69864)</t>
  </si>
  <si>
    <t>35104.00</t>
  </si>
  <si>
    <t>Аксессуары для гарнитур</t>
  </si>
  <si>
    <t>860-09</t>
  </si>
  <si>
    <t>Адаптер JABRA/LINK 860 (860-09)</t>
  </si>
  <si>
    <t>43035.00</t>
  </si>
  <si>
    <t>A21564</t>
  </si>
  <si>
    <t>14207-39</t>
  </si>
  <si>
    <t>Зарядная подставка Jabra E65 для гарнитуры Evolve 65, Чёрный (14207-39)</t>
  </si>
  <si>
    <t>30528.00</t>
  </si>
  <si>
    <t>A21584</t>
  </si>
  <si>
    <t>8800-00-75</t>
  </si>
  <si>
    <t>Кабель Jabra Cord for Panasonic c RJ10 на Jack 2.5 мм (8800-00-75)</t>
  </si>
  <si>
    <t>A22718</t>
  </si>
  <si>
    <t>8800-01-102</t>
  </si>
  <si>
    <t>Кабель Jabra PC Cord с QD на Jack 3.5 мм, Чёрный (8800-01-102)</t>
  </si>
  <si>
    <t>12167.00</t>
  </si>
  <si>
    <t>A21604</t>
  </si>
  <si>
    <t>230-09</t>
  </si>
  <si>
    <t>Кабель для гарнитуры Jabra LINK 230, QD - USB/ Чёрный (230-09)</t>
  </si>
  <si>
    <t>19584.00</t>
  </si>
  <si>
    <t>A24759</t>
  </si>
  <si>
    <t>265-09</t>
  </si>
  <si>
    <t>Кабель разветвительный Jabra Link 265, USB - 2xQD/ Чёрный (265-09)</t>
  </si>
  <si>
    <t>42320.00</t>
  </si>
  <si>
    <t>A21562</t>
  </si>
  <si>
    <t>8800-02-01</t>
  </si>
  <si>
    <t>Кабель разветвительный Jabra Supervisor Cord, QD - 2xQD/ Чёрный (8800-02-01)</t>
  </si>
  <si>
    <t>18432.00</t>
  </si>
  <si>
    <t>A21560</t>
  </si>
  <si>
    <t>88001-99</t>
  </si>
  <si>
    <t>Кабель-переходник Jabra GN1200 с QD на RJ22, 0.8 м/ Чёрный (88001-99)</t>
  </si>
  <si>
    <t>13824.00</t>
  </si>
  <si>
    <t>A21563</t>
  </si>
  <si>
    <t>88001-04</t>
  </si>
  <si>
    <t>Кабель-переходник Jabra GN1216 Avaya с QD на RJ10, 0.8 м/ свернутый/ Чёрный (88001-04)</t>
  </si>
  <si>
    <t>17280.00</t>
  </si>
  <si>
    <t>A24766</t>
  </si>
  <si>
    <t>14101-46</t>
  </si>
  <si>
    <t>Комплект подушек Jabra Leather Cushion для гарнитур EVOLVE 20-65 (Кожзам) (14101-46)</t>
  </si>
  <si>
    <t>19044.00</t>
  </si>
  <si>
    <t>A24864</t>
  </si>
  <si>
    <t>14207-70</t>
  </si>
  <si>
    <t>Подставка настольная Jabra PanaCast 50 Table Stand, Black (14207-70)</t>
  </si>
  <si>
    <t>44330.00</t>
  </si>
  <si>
    <t>A24768</t>
  </si>
  <si>
    <t>14101-39</t>
  </si>
  <si>
    <t>Прищепка для крепления гарнитуры Jabra Clothing Clip (14101-39)</t>
  </si>
  <si>
    <t>7488.00</t>
  </si>
  <si>
    <t>A21561</t>
  </si>
  <si>
    <t>88011-99</t>
  </si>
  <si>
    <t>Усилитель звука Jabra GN1200 CC, QD - RJ22/ 2 м/ Чёрный (88011-99)</t>
  </si>
  <si>
    <t>14400.00</t>
  </si>
  <si>
    <t>Спикерфоны</t>
  </si>
  <si>
    <t>A21590</t>
  </si>
  <si>
    <t>7510-309</t>
  </si>
  <si>
    <t>Беспроводной спикерфон Jabra SPEAK 510 MS (+ адаптер Link 380a) (7510-309)</t>
  </si>
  <si>
    <t>62422.00</t>
  </si>
  <si>
    <t>A21589</t>
  </si>
  <si>
    <t>7510-109</t>
  </si>
  <si>
    <t>Беспроводной спикерфон Jabra SPEAK 510 MS (7510-109)</t>
  </si>
  <si>
    <t>54487.00</t>
  </si>
  <si>
    <t>A24466</t>
  </si>
  <si>
    <t>7700-309</t>
  </si>
  <si>
    <t>Беспроводной спикерфон Jabra Speak 750 MS Teams (+ адаптер Link 370) (7700-309)</t>
  </si>
  <si>
    <t>121670.00</t>
  </si>
  <si>
    <t>A21592</t>
  </si>
  <si>
    <t>7810-109</t>
  </si>
  <si>
    <t>Беспроводной спикерфон Jabra SPEAK 810 MS (7810-109)</t>
  </si>
  <si>
    <t>249688.00</t>
  </si>
  <si>
    <t>A27514</t>
  </si>
  <si>
    <t>2740-109</t>
  </si>
  <si>
    <t>Спикерфон Jabra Speak2 40, MS Teams (2740-109)</t>
  </si>
  <si>
    <t>58176.00</t>
  </si>
  <si>
    <t>A27515</t>
  </si>
  <si>
    <t>2755-109</t>
  </si>
  <si>
    <t>Спикерфон Jabra Speak2 55, MS Teams (2755-109)</t>
  </si>
  <si>
    <t>61364.00</t>
  </si>
  <si>
    <t>A27516</t>
  </si>
  <si>
    <t>2775-109</t>
  </si>
  <si>
    <t>Спикерфон Jabra Speak2 75, MS Teams (2775-109)</t>
  </si>
  <si>
    <t>A27517</t>
  </si>
  <si>
    <t>2775-319</t>
  </si>
  <si>
    <t>Спикерфон Jabra Speak2 75, MS Teams, Link 380a (2775-319)</t>
  </si>
  <si>
    <t>139392.00</t>
  </si>
  <si>
    <t>A27581</t>
  </si>
  <si>
    <t>2775-329</t>
  </si>
  <si>
    <t>Спикерфон Jabra Speak2 75, MS Teams, Link 380c (2775-329)</t>
  </si>
  <si>
    <t>Батарейки и зарядные устройства</t>
  </si>
  <si>
    <t>Аккумуляторные батарейки</t>
  </si>
  <si>
    <t>A412/100 A</t>
  </si>
  <si>
    <t>Аккумулятор Sonnenschein A412/100 A (A412/100 A)</t>
  </si>
  <si>
    <t>156210.00</t>
  </si>
  <si>
    <t>A412/65 G6</t>
  </si>
  <si>
    <t>Аккумулятор Sonnenschein A412/65 G6 (A412/65 G6)</t>
  </si>
  <si>
    <t>108635.00</t>
  </si>
  <si>
    <t>GP 12-26</t>
  </si>
  <si>
    <t>Аккумулятор Ventura GP 12-26 (GP 12-26)</t>
  </si>
  <si>
    <t>28696.00</t>
  </si>
  <si>
    <t>Электропитание</t>
  </si>
  <si>
    <t>Источники бесперебойного питания</t>
  </si>
  <si>
    <t>BE650G2-GR</t>
  </si>
  <si>
    <t>ИБП APC BE650G2-GR/230V/1 USB charging port, 8 Schuko/CEE7/7 outlets (2 surge) (BE650G2-GR)</t>
  </si>
  <si>
    <t>79980.00</t>
  </si>
  <si>
    <t>BE650G2-RS</t>
  </si>
  <si>
    <t>ИБП APC BE650G2-RS (BE650G2-RS)</t>
  </si>
  <si>
    <t>72201.00</t>
  </si>
  <si>
    <t>BE850G2-GR</t>
  </si>
  <si>
    <t>ИБП APC BE850G2-GR (BE850G2-GR)</t>
  </si>
  <si>
    <t>107472.00</t>
  </si>
  <si>
    <t>BV1000I-GR</t>
  </si>
  <si>
    <t>ИБП APC BV1000I-GR (BV1000I-GR)</t>
  </si>
  <si>
    <t>40723.00</t>
  </si>
  <si>
    <t>BV650I-GR</t>
  </si>
  <si>
    <t>ИБП APC BV650I-GR (BV650I-GR)</t>
  </si>
  <si>
    <t>23992.00</t>
  </si>
  <si>
    <t>BV800I-GR</t>
  </si>
  <si>
    <t>ИБП APC BV800I-GR (BV800I-GR)</t>
  </si>
  <si>
    <t>33205.00</t>
  </si>
  <si>
    <t>BVX700LI-GR</t>
  </si>
  <si>
    <t>ИБП APC BVX700LI-GR 230V, AVR, Schuko Sockets (BVX700LI-GR)</t>
  </si>
  <si>
    <t>40933.00</t>
  </si>
  <si>
    <t>BVX900LI-GR</t>
  </si>
  <si>
    <t>ИБП APC BVX900LI-GR 230V, AVR, Schuko Sockets (BVX900LI-GR)</t>
  </si>
  <si>
    <t>47179.00</t>
  </si>
  <si>
    <t>BX1600MI-GR</t>
  </si>
  <si>
    <t>ИБП APC BX1600MI-GR (BX1600MI-GR)</t>
  </si>
  <si>
    <t>119212.00</t>
  </si>
  <si>
    <t>BX2200MI-GR</t>
  </si>
  <si>
    <t>ИБП APC BX2200MI-GR (BX2200MI-GR)</t>
  </si>
  <si>
    <t>139653.00</t>
  </si>
  <si>
    <t>BX750MI-GR</t>
  </si>
  <si>
    <t>ИБП APC BX750MI-GR (BX750MI-GR)</t>
  </si>
  <si>
    <t>59760.00</t>
  </si>
  <si>
    <t>BX950MI-GR</t>
  </si>
  <si>
    <t>ИБП APC BX950MI-GR (BX950MI-GR)</t>
  </si>
  <si>
    <t>76557.00</t>
  </si>
  <si>
    <t>E3SUPS20KHB</t>
  </si>
  <si>
    <t>ИБП APC E3SUPS20KHB (E3SUPS20KHB)</t>
  </si>
  <si>
    <t>3428310.00</t>
  </si>
  <si>
    <t>A27642</t>
  </si>
  <si>
    <t>BV650I</t>
  </si>
  <si>
    <t>ИБП APC Easy UPS (BV650I)</t>
  </si>
  <si>
    <t>29624.00</t>
  </si>
  <si>
    <t>SMC1000IC</t>
  </si>
  <si>
    <t>ИБП APC SMC1000IC LCD 230V with SmartConnect (SMC1000IC)</t>
  </si>
  <si>
    <t>327704.00</t>
  </si>
  <si>
    <t>SMC1500I</t>
  </si>
  <si>
    <t>ИБП APC SMC1500I (SMC1500I)</t>
  </si>
  <si>
    <t>314540.00</t>
  </si>
  <si>
    <t>SMC1500IC</t>
  </si>
  <si>
    <t>ИБП APC SMC1500IC LCD 230V with SmartConnect (SMC1500IC)</t>
  </si>
  <si>
    <t>395304.00</t>
  </si>
  <si>
    <t>SMC3000RMI2U</t>
  </si>
  <si>
    <t>ИБП APC SMC3000RMI2U (SMC3000RMI2U)</t>
  </si>
  <si>
    <t>1031352.00</t>
  </si>
  <si>
    <t>SMT1000IC</t>
  </si>
  <si>
    <t>ИБП APC SMT1000IC 8x IEC C13 outlets, SmartConnect Port+SmartSlot, AVR, LCD (SMT1000IC)</t>
  </si>
  <si>
    <t>392726.00</t>
  </si>
  <si>
    <t>SMT2200RMI2UC</t>
  </si>
  <si>
    <t>ИБП APC SMT2200RMI2UC 230V, 8x IEC C13+2x IEC C19 outlets, SmartConnect Port+SmartSlot, AVR, LCD (SM</t>
  </si>
  <si>
    <t>1086885.00</t>
  </si>
  <si>
    <t>SMV1000CAI</t>
  </si>
  <si>
    <t>ИБП APC SMV1000CAI (SMV1000CAI)</t>
  </si>
  <si>
    <t>180509.00</t>
  </si>
  <si>
    <t>SMV2000CAI</t>
  </si>
  <si>
    <t>ИБП APC SMV2000CAI (SMV2000CAI)</t>
  </si>
  <si>
    <t>203337.00</t>
  </si>
  <si>
    <t>SMC2000I</t>
  </si>
  <si>
    <t>ИБП APC SMX2000I (SMC2000I)</t>
  </si>
  <si>
    <t>451092.00</t>
  </si>
  <si>
    <t>SMX2200RMHV2U</t>
  </si>
  <si>
    <t>ИБП APC SMX2200RMHV2U (SMX2200RMHV2U)</t>
  </si>
  <si>
    <t>953842.00</t>
  </si>
  <si>
    <t>SRT1000RMXLI</t>
  </si>
  <si>
    <t>ИБП APC SRT1000RMXLI (SRT1000RMXLI)</t>
  </si>
  <si>
    <t>537011.00</t>
  </si>
  <si>
    <t>SRT1000XLI</t>
  </si>
  <si>
    <t>ИБП APC SRT1000XLI (SRT1000XLI)</t>
  </si>
  <si>
    <t>570755.00</t>
  </si>
  <si>
    <t>SRT10KRMXLI</t>
  </si>
  <si>
    <t>ИБП APC SRT10KRMXLI (SRT10KRMXLI)</t>
  </si>
  <si>
    <t>4263520.00</t>
  </si>
  <si>
    <t>SRT10KXLI</t>
  </si>
  <si>
    <t>ИБП APC SRT10KXLI (SRT10KXLI)</t>
  </si>
  <si>
    <t>4195966.00</t>
  </si>
  <si>
    <t>SRT2200XLI</t>
  </si>
  <si>
    <t>ИБП APC SRT2200XLI (SRT2200XLI)</t>
  </si>
  <si>
    <t>1055483.00</t>
  </si>
  <si>
    <t>SRT3000RMXLI</t>
  </si>
  <si>
    <t>ИБП APC SRT3000RMXLI (SRT3000RMXLI)</t>
  </si>
  <si>
    <t>1709405.00</t>
  </si>
  <si>
    <t>SRT3000XLI</t>
  </si>
  <si>
    <t>ИБП APC SRT3000XLI (SRT3000XLI)</t>
  </si>
  <si>
    <t>1701770.00</t>
  </si>
  <si>
    <t>SRT5KXLI</t>
  </si>
  <si>
    <t>ИБП APC SRT5KXLI (SRT5KXLI)</t>
  </si>
  <si>
    <t>1906671.00</t>
  </si>
  <si>
    <t>SRT6KRMXLI</t>
  </si>
  <si>
    <t>ИБП APC SRT6KRMXLI (SRT6KRMXLI)</t>
  </si>
  <si>
    <t>2618804.00</t>
  </si>
  <si>
    <t>SRTG15KXLI</t>
  </si>
  <si>
    <t>ИБП APC SRTG15KXLI (SRTG15KXLI)</t>
  </si>
  <si>
    <t>5420131.00</t>
  </si>
  <si>
    <t>SRTG20KXLI</t>
  </si>
  <si>
    <t>ИБП APC SRTG20KXLI (SRTG20KXLI)</t>
  </si>
  <si>
    <t>5767430.00</t>
  </si>
  <si>
    <t>SRTG5KXLI</t>
  </si>
  <si>
    <t>ИБП APC SRTG5KXLI (SRTG5KXLI)</t>
  </si>
  <si>
    <t>1511458.00</t>
  </si>
  <si>
    <t>SRTG6KXLI</t>
  </si>
  <si>
    <t>ИБП APC SRTG6KXLI (SRTG6KXLI)</t>
  </si>
  <si>
    <t>1782221.00</t>
  </si>
  <si>
    <t>SRTG8KXLI</t>
  </si>
  <si>
    <t>ИБП APC SRTG8KXLI (SRTG8KXLI)</t>
  </si>
  <si>
    <t>2660470.00</t>
  </si>
  <si>
    <t>SRV10KIL</t>
  </si>
  <si>
    <t>ИБП APC SRV10KIL Hard wire 3-wire(1P+N+E) outlet, Intelligent Card Slot, LCD, Extended Runtime (SRV1</t>
  </si>
  <si>
    <t>1052239.00</t>
  </si>
  <si>
    <t>SRV10KRILRK</t>
  </si>
  <si>
    <t>ИБП APC SRV10KRILRK with External Battery Pack,with RailKit (SRV10KRILRK)</t>
  </si>
  <si>
    <t>1173306.00</t>
  </si>
  <si>
    <t>SRV10KRIRK</t>
  </si>
  <si>
    <t>ИБП APC SRV10KRIRK SRV RM  with RailKit, External Battery Pack (SRV10KRIRK)</t>
  </si>
  <si>
    <t>1030102.00</t>
  </si>
  <si>
    <t>SRV1KIL</t>
  </si>
  <si>
    <t>ИБП APC SRV1KIL with External Battery Pack (SRV1KIL)</t>
  </si>
  <si>
    <t>276779.00</t>
  </si>
  <si>
    <t>SRV1KRILRK</t>
  </si>
  <si>
    <t>ИБП APC SRV1KRILRK with Rail kit Batt pack ONLINE (SRV1KRILRK)</t>
  </si>
  <si>
    <t>398814.00</t>
  </si>
  <si>
    <t>SRV2KIL</t>
  </si>
  <si>
    <t>ИБП APC SRV2KIL with External Battery Pack (SRV2KIL)</t>
  </si>
  <si>
    <t>433219.00</t>
  </si>
  <si>
    <t>SRV2KRILRK</t>
  </si>
  <si>
    <t>ИБП APC SRV2KRILRK with Rail kit Batt pack ONLINE (SRV2KRILRK)</t>
  </si>
  <si>
    <t>578831.00</t>
  </si>
  <si>
    <t>SRV36BP-9A</t>
  </si>
  <si>
    <t>ИБП APC SRV36BP-9A (SRV36BP-9A)</t>
  </si>
  <si>
    <t>143926.00</t>
  </si>
  <si>
    <t>SRV36RLBP-9A</t>
  </si>
  <si>
    <t>ИБП APC SRV36RLBP-9A (SRV36RLBP-9A)</t>
  </si>
  <si>
    <t>192110.00</t>
  </si>
  <si>
    <t>SRV3KI</t>
  </si>
  <si>
    <t>ИБП APC SRV3KI (SRV3KI)</t>
  </si>
  <si>
    <t>279300.00</t>
  </si>
  <si>
    <t>SRV6KIL</t>
  </si>
  <si>
    <t>ИБП APC SRV6KIL (SRV6KIL)</t>
  </si>
  <si>
    <t>857377.00</t>
  </si>
  <si>
    <t>SRV72BP-9A</t>
  </si>
  <si>
    <t>ИБП APC SRV72BP-9A (SRV72BP-9A)</t>
  </si>
  <si>
    <t>257814.00</t>
  </si>
  <si>
    <t>SRV72RLBP-9A</t>
  </si>
  <si>
    <t>ИБП APC SRV72RLBP-9A (SRV72RLBP-9A)</t>
  </si>
  <si>
    <t>344168.00</t>
  </si>
  <si>
    <t>A27140</t>
  </si>
  <si>
    <t>BR1200ELCD</t>
  </si>
  <si>
    <t>ИБП CyberPower BR1200ELCD, 1200ВА/720Вт (BR1200ELCD)</t>
  </si>
  <si>
    <t>78223.00</t>
  </si>
  <si>
    <t>A27141</t>
  </si>
  <si>
    <t>BR700ELCD</t>
  </si>
  <si>
    <t>ИБП CyberPower BR700ELCD, 700ВА/420Вт (BR700ELCD)</t>
  </si>
  <si>
    <t>55018.00</t>
  </si>
  <si>
    <t>A27143</t>
  </si>
  <si>
    <t>BS650E</t>
  </si>
  <si>
    <t>ИБП CyberPower BS650E, 650ВА/390Вт (BS650E)</t>
  </si>
  <si>
    <t>29945.00</t>
  </si>
  <si>
    <t>A27142</t>
  </si>
  <si>
    <t>BS850E</t>
  </si>
  <si>
    <t>ИБП CyberPower BS850E, 850ВА/480Вт (BS850E)</t>
  </si>
  <si>
    <t>40801.00</t>
  </si>
  <si>
    <t>A28396</t>
  </si>
  <si>
    <t>BU600E</t>
  </si>
  <si>
    <t>ИБП CyberPower BU600E (BU600E)</t>
  </si>
  <si>
    <t>21139.00</t>
  </si>
  <si>
    <t>A28397</t>
  </si>
  <si>
    <t>CP1300EPFCLCD</t>
  </si>
  <si>
    <t>ИБП CyberPower CP1300EPFCLCD (CP1300EPFCLCD)</t>
  </si>
  <si>
    <t>104735.00</t>
  </si>
  <si>
    <t>A28398</t>
  </si>
  <si>
    <t>CP900EPFCLCD</t>
  </si>
  <si>
    <t>ИБП CyberPower CP900EPFCLCD (CP900EPFCLCD)</t>
  </si>
  <si>
    <t>76967.00</t>
  </si>
  <si>
    <t>A28342</t>
  </si>
  <si>
    <t>OLS1000E</t>
  </si>
  <si>
    <t>ИБП CyberPower OLS1000E, 1000ВА/900Вт, On-Line, ЖК/ Smart (OLS1000E)</t>
  </si>
  <si>
    <t>145639.00</t>
  </si>
  <si>
    <t>A28343</t>
  </si>
  <si>
    <t>OLS1500E</t>
  </si>
  <si>
    <t>ИБП CyberPower OLS1500E, 1500ВА/1350Вт, On-Line, ЖК/ Smart (OLS1500E)</t>
  </si>
  <si>
    <t>165504.00</t>
  </si>
  <si>
    <t>A28344</t>
  </si>
  <si>
    <t>OLS3000E</t>
  </si>
  <si>
    <t>ИБП CyberPower OLS3000E, 3000ВА/2700Вт, ЖК/ Smart/USB/RS-232 (OLS3000E)</t>
  </si>
  <si>
    <t>275862.00</t>
  </si>
  <si>
    <t>A27860</t>
  </si>
  <si>
    <t>UT1100EG</t>
  </si>
  <si>
    <t>ИБП CyberPower UT1100EG (UT1100EG)</t>
  </si>
  <si>
    <t>63076.00</t>
  </si>
  <si>
    <t>A27861</t>
  </si>
  <si>
    <t>UT1200EG</t>
  </si>
  <si>
    <t>ИБП CyberPower UT1200EG (UT1200EG)</t>
  </si>
  <si>
    <t>68504.00</t>
  </si>
  <si>
    <t>A27708</t>
  </si>
  <si>
    <t>UT850EG</t>
  </si>
  <si>
    <t>ИБП CyberPower UT850EG, 850ВА/480Вт, UT-серия, Линейно-интерактивный (UT850EG)</t>
  </si>
  <si>
    <t>28895.00</t>
  </si>
  <si>
    <t>A27709</t>
  </si>
  <si>
    <t>UTC650E</t>
  </si>
  <si>
    <t>ИБП CyberPower UTC650E, 650ВА/360Вт, UTC-серия, Линейно-интерактивный (UTC650E)</t>
  </si>
  <si>
    <t>17314.00</t>
  </si>
  <si>
    <t>A27710</t>
  </si>
  <si>
    <t>UTC650EI</t>
  </si>
  <si>
    <t>ИБП CyberPower UTC650EI, 650ВА/350Вт, UTC-серия, Линейно-интерактивный (UTC650EI)</t>
  </si>
  <si>
    <t>17310.00</t>
  </si>
  <si>
    <t>A27711</t>
  </si>
  <si>
    <t>UTC850E</t>
  </si>
  <si>
    <t>ИБП CyberPower UTC850E, 850ВА/425Вт, UTC-серия, Линейно-интерактивный (UTC850E)</t>
  </si>
  <si>
    <t>22699.00</t>
  </si>
  <si>
    <t>A27713</t>
  </si>
  <si>
    <t>UTI875E</t>
  </si>
  <si>
    <t>ИБП CyberPower UTI875E, 875ВА/425Вт, UTI-серия, Линейно-интерактивный (UTI875E)</t>
  </si>
  <si>
    <t>22800.00</t>
  </si>
  <si>
    <t>A27844</t>
  </si>
  <si>
    <t>VP1000ELCD</t>
  </si>
  <si>
    <t>ИБП CyberPower VP1000ELCD, 1000ВА/550Вт, Линейно-интерактивный (VP1000ELCD)</t>
  </si>
  <si>
    <t>52135.00</t>
  </si>
  <si>
    <t>A27845</t>
  </si>
  <si>
    <t>VP1200ELCD</t>
  </si>
  <si>
    <t>ИБП CyberPower VP1200ELCD, 1200ВА/720Вт, Линейно-интерактивный (VP1200ELCD)</t>
  </si>
  <si>
    <t>84767.00</t>
  </si>
  <si>
    <t>A27843</t>
  </si>
  <si>
    <t>VP700ELCD</t>
  </si>
  <si>
    <t>ИБП CyberPower VP700ELCD, 700ВА/390Вт, Линейно-интерактивный (VP700ELCD)</t>
  </si>
  <si>
    <t>47581.00</t>
  </si>
  <si>
    <t>9E15KI</t>
  </si>
  <si>
    <t>ИБП Eaton 9E (9E15KI)</t>
  </si>
  <si>
    <t>2182686.00</t>
  </si>
  <si>
    <t>9SX1000IR</t>
  </si>
  <si>
    <t>ИБП Eaton 9SX 1000i Rack2U (9SX1000IR)</t>
  </si>
  <si>
    <t>437877.00</t>
  </si>
  <si>
    <t>9SX1500IR</t>
  </si>
  <si>
    <t>ИБП Eaton 9SX 1500i Rack2U (9SX1500IR)</t>
  </si>
  <si>
    <t>581173.00</t>
  </si>
  <si>
    <t>9SX2000IR</t>
  </si>
  <si>
    <t>ИБП Eaton 9SX 2000i Rack2U (9SX2000IR)</t>
  </si>
  <si>
    <t>710708.00</t>
  </si>
  <si>
    <t>9SX3000IR</t>
  </si>
  <si>
    <t>ИБП Eaton 9SX 3000i Rack2U (9SX3000IR)</t>
  </si>
  <si>
    <t>906244.00</t>
  </si>
  <si>
    <t>A28319</t>
  </si>
  <si>
    <t>U-600</t>
  </si>
  <si>
    <t>ИБП SVC U-600, USB, 600ВА/360Вт, AVR: 165-275В (U-600)</t>
  </si>
  <si>
    <t>38928.00</t>
  </si>
  <si>
    <t>A28320</t>
  </si>
  <si>
    <t>U-650-L</t>
  </si>
  <si>
    <t>ИБП SVC U-650-L, USB, 650ВА/390Вт, AVR: 145-290В, Бат.: 12В/7 Ач (U-650-L)</t>
  </si>
  <si>
    <t>29590.00</t>
  </si>
  <si>
    <t>A28321</t>
  </si>
  <si>
    <t>U-850-L</t>
  </si>
  <si>
    <t>ИБП SVC U-850-L, USB, 850ВА/510Вт, AVR: 145-290В, Бат.: 12В/8Ач (U-850-L)</t>
  </si>
  <si>
    <t>31440.00</t>
  </si>
  <si>
    <t>A26940</t>
  </si>
  <si>
    <t>V-1200-F</t>
  </si>
  <si>
    <t>ИБП SVC V-1200-F (V-1200-F)</t>
  </si>
  <si>
    <t>58081.00</t>
  </si>
  <si>
    <t>A26939</t>
  </si>
  <si>
    <t>V-1200-F-LCD</t>
  </si>
  <si>
    <t>ИБП SVC V-1200-F-LCD (V-1200-F-LCD)</t>
  </si>
  <si>
    <t>65990.00</t>
  </si>
  <si>
    <t>A26938</t>
  </si>
  <si>
    <t>V-1200-L-LCD</t>
  </si>
  <si>
    <t>ИБП SVC V-1200-L-LCD (V-1200-L-LCD)</t>
  </si>
  <si>
    <t>48990.00</t>
  </si>
  <si>
    <t>A26936</t>
  </si>
  <si>
    <t>V-1500-F</t>
  </si>
  <si>
    <t>ИБП SVC V-1500-F (V-1500-F)</t>
  </si>
  <si>
    <t>66979.00</t>
  </si>
  <si>
    <t>A26950</t>
  </si>
  <si>
    <t>V-500-F</t>
  </si>
  <si>
    <t>ИБП SVC V-500-F (V-500-F)</t>
  </si>
  <si>
    <t>24088.00</t>
  </si>
  <si>
    <t>A26949</t>
  </si>
  <si>
    <t>V-500-L</t>
  </si>
  <si>
    <t>ИБП SVC V-500-L (V-500-L)</t>
  </si>
  <si>
    <t>16788.00</t>
  </si>
  <si>
    <t>A26948</t>
  </si>
  <si>
    <t>V-500-L-LCD</t>
  </si>
  <si>
    <t>ИБП SVC V-500-L-LCD (V-500-L-LCD)</t>
  </si>
  <si>
    <t>23305.00</t>
  </si>
  <si>
    <t>A26947</t>
  </si>
  <si>
    <t>V-600-F</t>
  </si>
  <si>
    <t>ИБП SVC V-600-F (V-600-F)</t>
  </si>
  <si>
    <t>29040.00</t>
  </si>
  <si>
    <t>A26946</t>
  </si>
  <si>
    <t>V-600-L</t>
  </si>
  <si>
    <t>ИБП SVC V-600-L (V-600-L)</t>
  </si>
  <si>
    <t>21441.00</t>
  </si>
  <si>
    <t>A26945</t>
  </si>
  <si>
    <t>V-600-L-LCD</t>
  </si>
  <si>
    <t>ИБП SVC V-600-L-LCD (V-600-L-LCD)</t>
  </si>
  <si>
    <t>25566.00</t>
  </si>
  <si>
    <t>A26942</t>
  </si>
  <si>
    <t>V-650-L</t>
  </si>
  <si>
    <t>ИБП SVC V-650-L (V-650-L)</t>
  </si>
  <si>
    <t>22691.00</t>
  </si>
  <si>
    <t>A27933</t>
  </si>
  <si>
    <t>V-800-F</t>
  </si>
  <si>
    <t>ИБП SVC V-800-F (V-800-F)</t>
  </si>
  <si>
    <t>33437.00</t>
  </si>
  <si>
    <t>A28376</t>
  </si>
  <si>
    <t>V-800-F-LCD</t>
  </si>
  <si>
    <t>ИБП SVC V-800-F-LCD (V-800-F-LCD)</t>
  </si>
  <si>
    <t>34051.00</t>
  </si>
  <si>
    <t>A28377</t>
  </si>
  <si>
    <t>V-800-L</t>
  </si>
  <si>
    <t>ИБП SVC V-800-L (V-800-L)</t>
  </si>
  <si>
    <t>26375.00</t>
  </si>
  <si>
    <t>A28378</t>
  </si>
  <si>
    <t>V-800-L-LCD</t>
  </si>
  <si>
    <t>ИБП SVC V-800-L-LCD (V-800-L-LCD)</t>
  </si>
  <si>
    <t>29738.00</t>
  </si>
  <si>
    <t>SMX1500LCD</t>
  </si>
  <si>
    <t>ИБП TrippLite SMX1500LCD (SMX1500LCD)</t>
  </si>
  <si>
    <t>178046.00</t>
  </si>
  <si>
    <t>Сетевые фильтры</t>
  </si>
  <si>
    <t>PME1WU2B-GR</t>
  </si>
  <si>
    <t>Сетевой фильтр APC Essential SurgeArrest 1 Outlet  Black (PME1WU2B-GR)</t>
  </si>
  <si>
    <t>8414.00</t>
  </si>
  <si>
    <t>PME5B-GR</t>
  </si>
  <si>
    <t>Сетевой фильтр APC Essential SurgeArrest 5 Outlet Black (PME5B-GR)</t>
  </si>
  <si>
    <t>6288.00</t>
  </si>
  <si>
    <t>PM5-RS</t>
  </si>
  <si>
    <t>Сетевой фильтр APC PM5-RS (PM5-RS)</t>
  </si>
  <si>
    <t>15491.00</t>
  </si>
  <si>
    <t>A28347</t>
  </si>
  <si>
    <t>B0520SUC0-DE</t>
  </si>
  <si>
    <t>Сетевой Фильтр CyberPower B0520SUC0-DE (B0520SUC0-DE)</t>
  </si>
  <si>
    <t>5220.00</t>
  </si>
  <si>
    <t>A28348</t>
  </si>
  <si>
    <t>P0820SUE0-DE</t>
  </si>
  <si>
    <t>Сетевой Фильтр CyberPower P0820SUE0-DE (P0820SUE0-DE)</t>
  </si>
  <si>
    <t>7680.00</t>
  </si>
  <si>
    <t>A26223</t>
  </si>
  <si>
    <t>Сетевой фильтр Defender DFS 151 (99489)</t>
  </si>
  <si>
    <t>A25699</t>
  </si>
  <si>
    <t>Сетевой фильтр Defender DFS 151 (99494)</t>
  </si>
  <si>
    <t>A25700</t>
  </si>
  <si>
    <t>Сетевой фильтр Defender DFS 153 (99490)</t>
  </si>
  <si>
    <t>2990.00</t>
  </si>
  <si>
    <t>A26224</t>
  </si>
  <si>
    <t>Сетевой фильтр Defender DFS 751 (99751)</t>
  </si>
  <si>
    <t>A25707</t>
  </si>
  <si>
    <t>Сетевой фильтр Defender DFS 755 (99755)</t>
  </si>
  <si>
    <t>A25696</t>
  </si>
  <si>
    <t>Сетевой фильтр Defender ES 1.8 (99481)</t>
  </si>
  <si>
    <t>2190.00</t>
  </si>
  <si>
    <t>A26225</t>
  </si>
  <si>
    <t>Сетевой фильтр Defender ES 1.8 (99484)</t>
  </si>
  <si>
    <t>A26226</t>
  </si>
  <si>
    <t>Сетевой фильтр Defender ES 3.0 (99485)</t>
  </si>
  <si>
    <t>A27999</t>
  </si>
  <si>
    <t>Сетевой фильтр Tessan TS-301 серый (80001824)</t>
  </si>
  <si>
    <t>14490.00</t>
  </si>
  <si>
    <t>A27997</t>
  </si>
  <si>
    <t>Сетевой фильтр Tessan TS-301-DE серый (80001836)</t>
  </si>
  <si>
    <t>A27998</t>
  </si>
  <si>
    <t>Сетевой фильтр Tessan TS-301-DE черный (80001835)</t>
  </si>
  <si>
    <t>Батареи для ИБП(UPS)</t>
  </si>
  <si>
    <t>APCRBC140</t>
  </si>
  <si>
    <t>Аккумулятор APC APCRBC140 (APCRBC140)</t>
  </si>
  <si>
    <t>372301.00</t>
  </si>
  <si>
    <t>9SXEBM36R</t>
  </si>
  <si>
    <t>Аккумулятор Eaton 9SX EBM Rack2U (9SXEBM36R)</t>
  </si>
  <si>
    <t>306692.00</t>
  </si>
  <si>
    <t>9SXEBM48R</t>
  </si>
  <si>
    <t>Аккумулятор Eaton 9SX EBM Rack2U (9SXEBM48R)</t>
  </si>
  <si>
    <t>APCRBC152</t>
  </si>
  <si>
    <t>Батарейка APC APCRBC152 (APCRBC152)</t>
  </si>
  <si>
    <t>382032.00</t>
  </si>
  <si>
    <t>E3SBTH4</t>
  </si>
  <si>
    <t>Батарейка APC E3SBTH4 (E3SBTH4)</t>
  </si>
  <si>
    <t>1056861.00</t>
  </si>
  <si>
    <t>SMX120RMBP2U</t>
  </si>
  <si>
    <t>Дополнительная батарея APC SMX120RMBP2U (SMX120RMBP2U)</t>
  </si>
  <si>
    <t>718868.00</t>
  </si>
  <si>
    <t>SRT192RMBP2</t>
  </si>
  <si>
    <t>Дополнительная батарея APC SRT192RMBP2 (SRT192RMBP2)</t>
  </si>
  <si>
    <t>1077830.00</t>
  </si>
  <si>
    <t>SRT96RMBP</t>
  </si>
  <si>
    <t>Дополнительная батарея APC SRT96RMBP (SRT96RMBP)</t>
  </si>
  <si>
    <t>609904.00</t>
  </si>
  <si>
    <t>SRTG192XLBP2</t>
  </si>
  <si>
    <t>Дополнительная батарея APC SRTG192XLBP2 (SRTG192XLBP2)</t>
  </si>
  <si>
    <t>1629164.00</t>
  </si>
  <si>
    <t>9SXEBM240</t>
  </si>
  <si>
    <t>Дополнительная батарея Eaton 9SX EBM (9SXEBM240)</t>
  </si>
  <si>
    <t>723469.00</t>
  </si>
  <si>
    <t>Осветительные приборы</t>
  </si>
  <si>
    <t>BL-TD-24</t>
  </si>
  <si>
    <t>Осветительная лампа Barled BL-TD-24 (BL-TD-24)</t>
  </si>
  <si>
    <t>10000.00</t>
  </si>
  <si>
    <t>966s</t>
  </si>
  <si>
    <t>Осветительная лампа Epistar 966s (966s)</t>
  </si>
  <si>
    <t>85200.00</t>
  </si>
  <si>
    <t>KMP-K273/16W</t>
  </si>
  <si>
    <t>Осветительная лампа Epistar KMP-K273/16W (KMP-K273/16W)</t>
  </si>
  <si>
    <t>4700.00</t>
  </si>
  <si>
    <t>KTD-C40137/15W</t>
  </si>
  <si>
    <t>Осветительная лампа Epistar KTD-C40137/15W/спот круглый встроенный (KTD-C40137/15W)</t>
  </si>
  <si>
    <t>KTD-C40633/10W</t>
  </si>
  <si>
    <t>Осветительная лампа Epistar KTD-C40633/10W (KTD-C40633/10W)</t>
  </si>
  <si>
    <t>7900.00</t>
  </si>
  <si>
    <t>LED 39W</t>
  </si>
  <si>
    <t>Осветительная лампа Epistar LED 39W (LED 39W)</t>
  </si>
  <si>
    <t>110000.00</t>
  </si>
  <si>
    <t>KDS-192L/40W</t>
  </si>
  <si>
    <t>Осветительная лампа OSRAM KDS-192L/40W/track lite/прожектор (KDS-192L/40W)</t>
  </si>
  <si>
    <t>13200.00</t>
  </si>
  <si>
    <t>LED TRACK LIGHT RAIL</t>
  </si>
  <si>
    <t>Осветительная лампа OSRAM LED TRACK LIGHT RAIL (LED TRACK LIGHT RAIL)</t>
  </si>
  <si>
    <t>1445.00</t>
  </si>
  <si>
    <t>Принтеры, сканеры, МФУ</t>
  </si>
  <si>
    <t>МФУ лазерные монохромные</t>
  </si>
  <si>
    <t>A28299</t>
  </si>
  <si>
    <t>5160C011AA</t>
  </si>
  <si>
    <t>Монохромное лазерное МФУ Canon I-S MF552dw (5160C011AA)</t>
  </si>
  <si>
    <t>449900.00</t>
  </si>
  <si>
    <t>5942C001</t>
  </si>
  <si>
    <t>МФП Canon imageRUNNER 2224 (5942C001)</t>
  </si>
  <si>
    <t>349206.00</t>
  </si>
  <si>
    <t>5941C002</t>
  </si>
  <si>
    <t>МФП Canon imageRUNNER 2224N (5941C002)</t>
  </si>
  <si>
    <t>479137.00</t>
  </si>
  <si>
    <t>4293C003</t>
  </si>
  <si>
    <t>МФП Canon imageRUNNER 2425 (4293C003)</t>
  </si>
  <si>
    <t>466035.00</t>
  </si>
  <si>
    <t>4293C004</t>
  </si>
  <si>
    <t>МФП Canon imageRUNNER 2425i (4293C004)</t>
  </si>
  <si>
    <t>797244.00</t>
  </si>
  <si>
    <t>5951C020AA</t>
  </si>
  <si>
    <t>МФП Canon I-SENSYS MF461DW (5951C020AA)</t>
  </si>
  <si>
    <t>253878.00</t>
  </si>
  <si>
    <t>5160C023</t>
  </si>
  <si>
    <t>МФП Canon i-SENSYS MF553dw (5160C023)</t>
  </si>
  <si>
    <t>491128.00</t>
  </si>
  <si>
    <t>5161C002</t>
  </si>
  <si>
    <t>МФП Canon i-SENSYS X 1238iF II (5161C002)</t>
  </si>
  <si>
    <t>279766.00</t>
  </si>
  <si>
    <t>5621C013</t>
  </si>
  <si>
    <t>МФП Canon MF272DW (5621C013)</t>
  </si>
  <si>
    <t>147216.00</t>
  </si>
  <si>
    <t>7PS98A#B19</t>
  </si>
  <si>
    <t>МФП HP Europe LaserJet Enterprise M635fht (7PS98A#B19)</t>
  </si>
  <si>
    <t>1291274.00</t>
  </si>
  <si>
    <t>7MD75A#B19</t>
  </si>
  <si>
    <t>МФП HP Europe LaserJet M141ca (7MD75A#B19)</t>
  </si>
  <si>
    <t>63946.00</t>
  </si>
  <si>
    <t>8AF71A#B19</t>
  </si>
  <si>
    <t>МФП HP Europe LaserJet M442dn (8AF71A#B19)</t>
  </si>
  <si>
    <t>305972.00</t>
  </si>
  <si>
    <t>8AF72A#B19</t>
  </si>
  <si>
    <t>МФП HP Europe LaserJet M443nda (8AF72A#B19)</t>
  </si>
  <si>
    <t>443565.00</t>
  </si>
  <si>
    <t>W1A29A#B19</t>
  </si>
  <si>
    <t>МФП HP Europe LaserJet Pro M428fdn (W1A29A#B19)</t>
  </si>
  <si>
    <t>244879.00</t>
  </si>
  <si>
    <t>W1A32A#B09</t>
  </si>
  <si>
    <t>МФП HP Europe LaserJet Pro M428fdn (W1A32A#B09)</t>
  </si>
  <si>
    <t>270194.00</t>
  </si>
  <si>
    <t>2R3E8A#B19</t>
  </si>
  <si>
    <t>МФП HP Europe LaserJet Tank 1602w (2R3E8A#B19)</t>
  </si>
  <si>
    <t>155927.00</t>
  </si>
  <si>
    <t>2R3F0A#B19</t>
  </si>
  <si>
    <t>МФП HP Europe LaserJet Tank 2602dn (2R3F0A#B19)</t>
  </si>
  <si>
    <t>171305.00</t>
  </si>
  <si>
    <t>2R7F6A#B19</t>
  </si>
  <si>
    <t>МФП HP Europe LaserJet Tank 2602sdn (2R7F6A#B19)</t>
  </si>
  <si>
    <t>186678.00</t>
  </si>
  <si>
    <t>9YG09A#B19</t>
  </si>
  <si>
    <t>МФП HP Europe M236sdw (9YG09A#B19)</t>
  </si>
  <si>
    <t>123634.00</t>
  </si>
  <si>
    <t>A28063</t>
  </si>
  <si>
    <t>B1022V_B</t>
  </si>
  <si>
    <t>МФУ Xerox B1022DN (B1022V_B)</t>
  </si>
  <si>
    <t>415659.00</t>
  </si>
  <si>
    <t>A28064</t>
  </si>
  <si>
    <t>B1025V_B</t>
  </si>
  <si>
    <t>МФУ Xerox B1025DN (B1025V_B)</t>
  </si>
  <si>
    <t>575141.00</t>
  </si>
  <si>
    <t>A28061</t>
  </si>
  <si>
    <t>B305V_DNI</t>
  </si>
  <si>
    <t>МФУ Xerox B305DNI (B305V_DNI)</t>
  </si>
  <si>
    <t>230898.00</t>
  </si>
  <si>
    <t>A28062</t>
  </si>
  <si>
    <t>B315V_DNI</t>
  </si>
  <si>
    <t>МФУ Xerox B315DNI (B315V_DNI)</t>
  </si>
  <si>
    <t>282026.00</t>
  </si>
  <si>
    <t>A28436</t>
  </si>
  <si>
    <t>8AF71A</t>
  </si>
  <si>
    <t>МФУ монохромное HP LaserJet M442dn 8AF71A, A3, 1200x1200 dpi, 24 ppm, Ethernet, USB 2.0, no ADF (8AF</t>
  </si>
  <si>
    <t>327426.00</t>
  </si>
  <si>
    <t>A28437</t>
  </si>
  <si>
    <t>8AF72A</t>
  </si>
  <si>
    <t>МФУ монохромное HP LaserJet M443nda 8AF72A, A3, 1200x1200 dpi, 25 ppm, Ethernet, USB 2.0, ADF (8AF72</t>
  </si>
  <si>
    <t>475174.00</t>
  </si>
  <si>
    <t>5620C001</t>
  </si>
  <si>
    <t>Принтер Canon LBP122DW (5620C001)</t>
  </si>
  <si>
    <t>108871.00</t>
  </si>
  <si>
    <t>2R3E3A#B19</t>
  </si>
  <si>
    <t>Принтер HP Europe LaserJet Tank 2502dw (2R3E3A#B19)</t>
  </si>
  <si>
    <t>148902.00</t>
  </si>
  <si>
    <t>МФУ лазерные цветные</t>
  </si>
  <si>
    <t>5975C005AA</t>
  </si>
  <si>
    <t>МФП Canon imageRUNNER 2930i (5975C005AA)</t>
  </si>
  <si>
    <t>1244872.00</t>
  </si>
  <si>
    <t>5963C005/bundle</t>
  </si>
  <si>
    <t>МФП Canon imageRUNNER ADVANCE DX C3720i (5963C005/bundle)</t>
  </si>
  <si>
    <t>1718444.00</t>
  </si>
  <si>
    <t>5158C009/bundle</t>
  </si>
  <si>
    <t>МФП Canon i-SENSYS MF651Cw (5158C009/bundle)</t>
  </si>
  <si>
    <t>175835.00</t>
  </si>
  <si>
    <t>5455C023</t>
  </si>
  <si>
    <t>МФП Canon i-SENSYS MF754Cdw (5455C023)</t>
  </si>
  <si>
    <t>235185.00</t>
  </si>
  <si>
    <t>3QA55A#B19</t>
  </si>
  <si>
    <t>МФП HP Europe Color LaserJet Enterprise M480f (3QA55A#B19)</t>
  </si>
  <si>
    <t>418353.00</t>
  </si>
  <si>
    <t>7KW56A#B19</t>
  </si>
  <si>
    <t>МФП HP Europe Color LaserJet Pro M183fw (7KW56A#B19)</t>
  </si>
  <si>
    <t>203711.00</t>
  </si>
  <si>
    <t>7KW74A#B19</t>
  </si>
  <si>
    <t>МФП HP Europe Color LaserJet Pro M283fdn (7KW74A#B19)</t>
  </si>
  <si>
    <t>257281.00</t>
  </si>
  <si>
    <t>7KW75A#B19</t>
  </si>
  <si>
    <t>МФП HP Europe Color LaserJet Pro M283fdw (7KW75A#B19)</t>
  </si>
  <si>
    <t>272228.00</t>
  </si>
  <si>
    <t>7KW54A#B19</t>
  </si>
  <si>
    <t>МФП HP Europe Color LaserJet Pro MFP M182n (7KW54A#B19)</t>
  </si>
  <si>
    <t>185587.00</t>
  </si>
  <si>
    <t>5HH65A#B19</t>
  </si>
  <si>
    <t>МФП HP Europe LaserJet Pro 4303dw (5HH65A#B19)</t>
  </si>
  <si>
    <t>254990.00</t>
  </si>
  <si>
    <t>A28363</t>
  </si>
  <si>
    <t>5455C023AA</t>
  </si>
  <si>
    <t>Цветное лазерное МФУ Canon I-S MF754CDW (5455C023AA)</t>
  </si>
  <si>
    <t>389990.00</t>
  </si>
  <si>
    <t>A28056</t>
  </si>
  <si>
    <t>C235V_DNI</t>
  </si>
  <si>
    <t>Цветное МФУ Xerox C235DNI (C235V_DNI)</t>
  </si>
  <si>
    <t>336174.00</t>
  </si>
  <si>
    <t>A28057</t>
  </si>
  <si>
    <t>C315V_DNI</t>
  </si>
  <si>
    <t>Цветное МФУ Xerox C315DNI (C315V_DNI)</t>
  </si>
  <si>
    <t>486350.00</t>
  </si>
  <si>
    <t>Принтеры лазерные монохромные</t>
  </si>
  <si>
    <t>5952C013</t>
  </si>
  <si>
    <t>Принтер Canon I-SENSYS LBP243DW (5952C013)</t>
  </si>
  <si>
    <t>148062.00</t>
  </si>
  <si>
    <t>5952C006</t>
  </si>
  <si>
    <t>Принтер Canon I-SENSYS LBP246DW (5952C006)</t>
  </si>
  <si>
    <t>157014.00</t>
  </si>
  <si>
    <t>3515C004</t>
  </si>
  <si>
    <t>Принтер Canon i-SENSYS LBP325x (3515C004)</t>
  </si>
  <si>
    <t>191700.00</t>
  </si>
  <si>
    <t>3PZ15A#B19</t>
  </si>
  <si>
    <t>Принтер HP Europe LaserJet Enterprise M406dn (3PZ15A#B19)</t>
  </si>
  <si>
    <t>174985.00</t>
  </si>
  <si>
    <t>1PV87A#B19</t>
  </si>
  <si>
    <t>Принтер HP Europe LaserJet Enterprise M507dn (1PV87A#B19)</t>
  </si>
  <si>
    <t>306807.00</t>
  </si>
  <si>
    <t>2Z609A#B19</t>
  </si>
  <si>
    <t>Принтер HP Europe LaserJet Pro 4003dn (2Z609A#B19)</t>
  </si>
  <si>
    <t>161872.00</t>
  </si>
  <si>
    <t>2Z610A#B19</t>
  </si>
  <si>
    <t>Принтер HP Europe LaserJet Pro 4003dw (2Z610A#B19)</t>
  </si>
  <si>
    <t>172868.00</t>
  </si>
  <si>
    <t>2R3E2A#B19</t>
  </si>
  <si>
    <t>Принтер HP Europe LaserJet Tank 1502w (2R3E2A#B19)</t>
  </si>
  <si>
    <t>136163.00</t>
  </si>
  <si>
    <t>A28072</t>
  </si>
  <si>
    <t>B310V_DNI</t>
  </si>
  <si>
    <t>Принтер Xerox B310DNI (B310V_DNI)</t>
  </si>
  <si>
    <t>152438.00</t>
  </si>
  <si>
    <t>A28074</t>
  </si>
  <si>
    <t>B400V_DN</t>
  </si>
  <si>
    <t>Принтер Xerox VersaLink B400DN (B400V_DN)</t>
  </si>
  <si>
    <t>424024.00</t>
  </si>
  <si>
    <t>Принтеры лазерные цветные</t>
  </si>
  <si>
    <t>4929C006</t>
  </si>
  <si>
    <t>Принтер Canon i-SENSYS LBP722Cdw (4929C006)</t>
  </si>
  <si>
    <t>368683.00</t>
  </si>
  <si>
    <t>7KW64A#B19</t>
  </si>
  <si>
    <t>Принтер HP Europe Color LaserJet Pro M255dw (7KW64A#B19)</t>
  </si>
  <si>
    <t>183552.00</t>
  </si>
  <si>
    <t>4RA89A#B19</t>
  </si>
  <si>
    <t>Принтер HP Europe LaserJet Pro 4203dn (4RA89A#B19)</t>
  </si>
  <si>
    <t>199725.00</t>
  </si>
  <si>
    <t>5HH48A#B19</t>
  </si>
  <si>
    <t>Принтер HP Europe LaserJet Pro 4203dw (5HH48A#B19)</t>
  </si>
  <si>
    <t>210301.00</t>
  </si>
  <si>
    <t>Сканеры</t>
  </si>
  <si>
    <t>3258C003</t>
  </si>
  <si>
    <t>Сканер Canon imageFORMULA DR-C225 II (3258C003)</t>
  </si>
  <si>
    <t>192786.00</t>
  </si>
  <si>
    <t>9017B003</t>
  </si>
  <si>
    <t>Сканер Canon imageFORMULA DR-F120 (9017B003)</t>
  </si>
  <si>
    <t>229435.00</t>
  </si>
  <si>
    <t>4812C001</t>
  </si>
  <si>
    <t>Сканер Canon imageFORMULA DR-S130 (4812C001)</t>
  </si>
  <si>
    <t>294888.00</t>
  </si>
  <si>
    <t>4044C003</t>
  </si>
  <si>
    <t>Сканер Canon IMAGEFORMULA DR-S150 (4044C003)</t>
  </si>
  <si>
    <t>443800.00</t>
  </si>
  <si>
    <t>9704B003AA</t>
  </si>
  <si>
    <t>Сканер Canon imageFORMULA P-208II (9704B003AA)</t>
  </si>
  <si>
    <t>84126.00</t>
  </si>
  <si>
    <t>9705B003AA</t>
  </si>
  <si>
    <t>Сканер Canon P215 (9705B003AA)</t>
  </si>
  <si>
    <t>144720.00</t>
  </si>
  <si>
    <t>3853V999</t>
  </si>
  <si>
    <t>Сканер Canon Настольный сканер IRIScan Desk 5 Pro с камерой (3853V999)</t>
  </si>
  <si>
    <t>168697.00</t>
  </si>
  <si>
    <t>A27916</t>
  </si>
  <si>
    <t>B11B268401</t>
  </si>
  <si>
    <t>Сканер Epson Perfection V39II (B11B268401)</t>
  </si>
  <si>
    <t>6FW10A#B19</t>
  </si>
  <si>
    <t>Сканер HP Europe ScanJet Enterprise Flow N7000 snw1 (6FW10A#B19)</t>
  </si>
  <si>
    <t>488853.00</t>
  </si>
  <si>
    <t>6FW06A#B19</t>
  </si>
  <si>
    <t>Сканер HP Europe ScanJet Pro 2000 s2 (6FW06A#B19)</t>
  </si>
  <si>
    <t>159276.00</t>
  </si>
  <si>
    <t>L2747A#B19</t>
  </si>
  <si>
    <t>Сканер HP Europe ScanJet Pro 2500 f1 (L2747A#B19)</t>
  </si>
  <si>
    <t>175795.00</t>
  </si>
  <si>
    <t>20G05A#B19</t>
  </si>
  <si>
    <t>Сканер HP Europe ScanJet Pro 2600 f1 (20G05A#B19)</t>
  </si>
  <si>
    <t>178833.00</t>
  </si>
  <si>
    <t>6FW08A#B19</t>
  </si>
  <si>
    <t>Сканер HP Europe ScanJet Pro N4000 snw1 (6FW08A#B19)</t>
  </si>
  <si>
    <t>291357.00</t>
  </si>
  <si>
    <t>Струйные МФУ</t>
  </si>
  <si>
    <t>4470C009</t>
  </si>
  <si>
    <t>МФП Canon MAXIFY GX6040 (4470C009)</t>
  </si>
  <si>
    <t>339418.00</t>
  </si>
  <si>
    <t>2313C009AA</t>
  </si>
  <si>
    <t>МФП Canon PIXMA G2410 (2313C009AA)</t>
  </si>
  <si>
    <t>111054.00</t>
  </si>
  <si>
    <t>2315C009AA</t>
  </si>
  <si>
    <t>МФП Canon PIXMA G3410 (2315C009AA)</t>
  </si>
  <si>
    <t>121958.00</t>
  </si>
  <si>
    <t>2315C052</t>
  </si>
  <si>
    <t>МФП Canon PIXMA G3416 (2315C052)</t>
  </si>
  <si>
    <t>118274.00</t>
  </si>
  <si>
    <t>4467C009</t>
  </si>
  <si>
    <t>МФП Canon PIXMA G3420 (4467C009)</t>
  </si>
  <si>
    <t>107108.00</t>
  </si>
  <si>
    <t>5989C009</t>
  </si>
  <si>
    <t>МФП Canon PIXMA G3430 (5989C009)</t>
  </si>
  <si>
    <t>127241.00</t>
  </si>
  <si>
    <t>4620C009</t>
  </si>
  <si>
    <t>МФП Canon PIXMA G640 (4620C009)</t>
  </si>
  <si>
    <t>201026.00</t>
  </si>
  <si>
    <t>D9L20A#A80</t>
  </si>
  <si>
    <t>МФП HP Europe OfficeJet Pro 8730 (D9L20A#A80)</t>
  </si>
  <si>
    <t>179381.00</t>
  </si>
  <si>
    <t>28B51A#670</t>
  </si>
  <si>
    <t>МФП HP Europe Smart Tank 725 All-in-One (28B51A#670)</t>
  </si>
  <si>
    <t>124695.00</t>
  </si>
  <si>
    <t>6UU47A#670</t>
  </si>
  <si>
    <t>МФП HP Europe Smart Tank 750 (6UU47A#670)</t>
  </si>
  <si>
    <t>144372.00</t>
  </si>
  <si>
    <t>A28032</t>
  </si>
  <si>
    <t>C11CJ67412</t>
  </si>
  <si>
    <t>МФУ Epson L3250 (C11CJ67412)</t>
  </si>
  <si>
    <t>143990.00</t>
  </si>
  <si>
    <t>A28033</t>
  </si>
  <si>
    <t>C11CJ66411</t>
  </si>
  <si>
    <t>МФУ Epson L3266 (C11CJ66411)</t>
  </si>
  <si>
    <t>160990.00</t>
  </si>
  <si>
    <t>A28034</t>
  </si>
  <si>
    <t>C11CK58404</t>
  </si>
  <si>
    <t>МФУ Epson L3560 (C11CK58404)</t>
  </si>
  <si>
    <t>A28431</t>
  </si>
  <si>
    <t>5991C009AA</t>
  </si>
  <si>
    <t>Цветное МФУ Canon Pixma G2430 (5991C009AA)</t>
  </si>
  <si>
    <t>104990.00</t>
  </si>
  <si>
    <t>A28432</t>
  </si>
  <si>
    <t>2315C052AB</t>
  </si>
  <si>
    <t>Цветное МФУ Canon Pixma G3416 (2315C052AB)</t>
  </si>
  <si>
    <t>109990.00</t>
  </si>
  <si>
    <t>A28433</t>
  </si>
  <si>
    <t>5989C009AA</t>
  </si>
  <si>
    <t>Цветное МФУ Canon Pixma G3430 (5989C009AA)</t>
  </si>
  <si>
    <t>A28434</t>
  </si>
  <si>
    <t>5805C009AA</t>
  </si>
  <si>
    <t>Цветное МФУ Canon Pixma G3470B (5805C009AA)</t>
  </si>
  <si>
    <t>Струйные принтеры</t>
  </si>
  <si>
    <t>4621C009</t>
  </si>
  <si>
    <t>Принтер Canon PIXMA G540 (4621C009)</t>
  </si>
  <si>
    <t>169174.00</t>
  </si>
  <si>
    <t>Широкоформатные принтеры</t>
  </si>
  <si>
    <t>1156C002</t>
  </si>
  <si>
    <t>Обслуживающий картридж Canon MAINTENANCE CARTRIDGE MC-30 (1156C002)</t>
  </si>
  <si>
    <t>42424.00</t>
  </si>
  <si>
    <t>6248C003</t>
  </si>
  <si>
    <t>Плоттер Canon imagePROGRAF TM-340 (6248C003)</t>
  </si>
  <si>
    <t>434093.00</t>
  </si>
  <si>
    <t>6246C003</t>
  </si>
  <si>
    <t>Плоттер Canon imagePROGRAF TM-350 (6246C003)</t>
  </si>
  <si>
    <t>640494.00</t>
  </si>
  <si>
    <t>Расходные материалы</t>
  </si>
  <si>
    <t>Аксессуары к принтерам и МФУ</t>
  </si>
  <si>
    <t>CE980A</t>
  </si>
  <si>
    <t>Блок тонера HP Europe CE980A для CP5525xx (CE980A)</t>
  </si>
  <si>
    <t>25019.00</t>
  </si>
  <si>
    <t>3909V135</t>
  </si>
  <si>
    <t>Картосчитыватель Canon MICARD PLUS RDR-80581AGU (3909V135)</t>
  </si>
  <si>
    <t>143901.00</t>
  </si>
  <si>
    <t>CE515A</t>
  </si>
  <si>
    <t>Комплект для обслуживания HP Europe CE515A (CE515A)</t>
  </si>
  <si>
    <t>127544.00</t>
  </si>
  <si>
    <t>CF065A</t>
  </si>
  <si>
    <t>Комплект для обслуживания HP Europe CF065A (CF065A)</t>
  </si>
  <si>
    <t>172212.00</t>
  </si>
  <si>
    <t>F2G77A</t>
  </si>
  <si>
    <t>Комплект для обслуживания HP Europe F2G77A (F2G77A)</t>
  </si>
  <si>
    <t>B3M78A</t>
  </si>
  <si>
    <t>Комплект для обслуживания HP Europe HP LaserJet 220V Maintenance Kit (B3M78A)</t>
  </si>
  <si>
    <t>112789.00</t>
  </si>
  <si>
    <t>CE978A</t>
  </si>
  <si>
    <t>Комплект модуля термического закрепления HP Europe CE978A (CE978A)</t>
  </si>
  <si>
    <t>209741.00</t>
  </si>
  <si>
    <t>C1N58A</t>
  </si>
  <si>
    <t>Комплект переноса HP Europe C1N58A (C1N58A)</t>
  </si>
  <si>
    <t>188543.00</t>
  </si>
  <si>
    <t>C1P70A</t>
  </si>
  <si>
    <t>Комплект роликов HP Europe C1P70A (C1P70A)</t>
  </si>
  <si>
    <t>27717.00</t>
  </si>
  <si>
    <t>TZe 231</t>
  </si>
  <si>
    <t>Лента Brother TZE 231 (TZe 231)</t>
  </si>
  <si>
    <t>14006.00</t>
  </si>
  <si>
    <t>5545C001</t>
  </si>
  <si>
    <t>Подставка Canon Type-S3 (5545C001)</t>
  </si>
  <si>
    <t>128789.00</t>
  </si>
  <si>
    <t>D7H14A</t>
  </si>
  <si>
    <t>Ролик переноса HP Europe D7H14A (D7H14A)</t>
  </si>
  <si>
    <t>258936.00</t>
  </si>
  <si>
    <t>Запасные части</t>
  </si>
  <si>
    <t>3761C002</t>
  </si>
  <si>
    <t>Барабан Canon C-EXV 59 Drum Unit (3761C002)</t>
  </si>
  <si>
    <t>176343.00</t>
  </si>
  <si>
    <t>8528B003AA</t>
  </si>
  <si>
    <t>Барабан Canon C-EXV49 CYM (8528B003AA)</t>
  </si>
  <si>
    <t>113124.00</t>
  </si>
  <si>
    <t>8064B001</t>
  </si>
  <si>
    <t>Барабан Canon IMAGE PRESS (8064B001)</t>
  </si>
  <si>
    <t>260750.00</t>
  </si>
  <si>
    <t>8065B001</t>
  </si>
  <si>
    <t>Барабан Canon IMAGE PRESS (8065B001)</t>
  </si>
  <si>
    <t>311819.00</t>
  </si>
  <si>
    <t>CF219A</t>
  </si>
  <si>
    <t>Барабан HP Europe CF219A (CF219A)</t>
  </si>
  <si>
    <t>36693.00</t>
  </si>
  <si>
    <t>CF358A</t>
  </si>
  <si>
    <t>Барабан HP Europe CF358A (CF358A)</t>
  </si>
  <si>
    <t>53313.00</t>
  </si>
  <si>
    <t>CF359A</t>
  </si>
  <si>
    <t>Барабан HP Europe CF359A (CF359A)</t>
  </si>
  <si>
    <t>142261.00</t>
  </si>
  <si>
    <t>CF364A</t>
  </si>
  <si>
    <t>Барабан HP Europe CF364A (CF364A)</t>
  </si>
  <si>
    <t>145858.00</t>
  </si>
  <si>
    <t>CF365A</t>
  </si>
  <si>
    <t>Барабан HP Europe CF365A (CF365A)</t>
  </si>
  <si>
    <t>147180.00</t>
  </si>
  <si>
    <t>L0H25A</t>
  </si>
  <si>
    <t>Запасная часть HP Europe L0H25A (L0H25A)</t>
  </si>
  <si>
    <t>181170.00</t>
  </si>
  <si>
    <t>L2718A#101</t>
  </si>
  <si>
    <t>Комплект для обслуживания HP Europe L2718A (L2718A#101)</t>
  </si>
  <si>
    <t>15000.00</t>
  </si>
  <si>
    <t>B5L36A</t>
  </si>
  <si>
    <t>Комплект переноса HP Europe B5L36A (B5L36A)</t>
  </si>
  <si>
    <t>77761.00</t>
  </si>
  <si>
    <t>3ED58A</t>
  </si>
  <si>
    <t>Комплект печатающей головки HP Europe 713 (3ED58A)</t>
  </si>
  <si>
    <t>106657.00</t>
  </si>
  <si>
    <t>3630B001</t>
  </si>
  <si>
    <t>Печатающая головка Canon PF-04 (3630B001)</t>
  </si>
  <si>
    <t>264803.00</t>
  </si>
  <si>
    <t>QY6-8028-020000</t>
  </si>
  <si>
    <t>Печатающая головка Canon QY6-8028-020000 (QY6-8028-020000)</t>
  </si>
  <si>
    <t>24156.00</t>
  </si>
  <si>
    <t>FE3-3011-000000</t>
  </si>
  <si>
    <t>Привод Canon FE3-3011-000000 (FE3-3011-000000)</t>
  </si>
  <si>
    <t>10.00</t>
  </si>
  <si>
    <t>Картриджи для лазерных принтеров, МФУ, копиров</t>
  </si>
  <si>
    <t>ZT-20DR</t>
  </si>
  <si>
    <t>Барабан Sharp ZT-20DR (ZT-20DR)</t>
  </si>
  <si>
    <t>27094.00</t>
  </si>
  <si>
    <t>3009C002</t>
  </si>
  <si>
    <t>Картридж Canon 057 (3009C002)</t>
  </si>
  <si>
    <t>57761.00</t>
  </si>
  <si>
    <t>5099C002</t>
  </si>
  <si>
    <t>Картридж Canon 067 (5099C002)</t>
  </si>
  <si>
    <t>41235.00</t>
  </si>
  <si>
    <t>5100C002</t>
  </si>
  <si>
    <t>Картридж Canon 067 (5100C002)</t>
  </si>
  <si>
    <t>5101C002</t>
  </si>
  <si>
    <t>Картридж Canon 067 (5101C002)</t>
  </si>
  <si>
    <t>41189.00</t>
  </si>
  <si>
    <t>5639C002</t>
  </si>
  <si>
    <t>Картридж Canon 070 (5639C002)</t>
  </si>
  <si>
    <t>59852.00</t>
  </si>
  <si>
    <t>5640C002</t>
  </si>
  <si>
    <t>Картридж Canon 070H (5640C002)</t>
  </si>
  <si>
    <t>115307.00</t>
  </si>
  <si>
    <t>707B</t>
  </si>
  <si>
    <t>Картридж Canon 707 (707B)</t>
  </si>
  <si>
    <t>29421.00</t>
  </si>
  <si>
    <t>707C</t>
  </si>
  <si>
    <t>Картридж Canon 707C (707C)</t>
  </si>
  <si>
    <t>32518.00</t>
  </si>
  <si>
    <t>707M</t>
  </si>
  <si>
    <t>Картридж Canon 707M (707M)</t>
  </si>
  <si>
    <t>707Y</t>
  </si>
  <si>
    <t>Картридж Canon 707Y (707Y)</t>
  </si>
  <si>
    <t>3484B002</t>
  </si>
  <si>
    <t>Картридж Canon 725 (3484B002)</t>
  </si>
  <si>
    <t>23981.00</t>
  </si>
  <si>
    <t>Картридж Canon for Drum LBP5200 (701)</t>
  </si>
  <si>
    <t>35094.00</t>
  </si>
  <si>
    <t>5645C002</t>
  </si>
  <si>
    <t>Картридж Canon LBP CARTRIDGE 071 (5645C002)</t>
  </si>
  <si>
    <t>28424.00</t>
  </si>
  <si>
    <t>Canon M</t>
  </si>
  <si>
    <t>Картридж Canon M (Canon M)</t>
  </si>
  <si>
    <t>2134.00</t>
  </si>
  <si>
    <t>C13S050005</t>
  </si>
  <si>
    <t>Картридж Epson C13S050005 (C13S050005)</t>
  </si>
  <si>
    <t>24028.00</t>
  </si>
  <si>
    <t>W1470X</t>
  </si>
  <si>
    <t>Картридж HP Europe 147X (W1470X)</t>
  </si>
  <si>
    <t>151956.00</t>
  </si>
  <si>
    <t>W1500A</t>
  </si>
  <si>
    <t>Картридж HP Europe 150A (W1500A)</t>
  </si>
  <si>
    <t>24125.00</t>
  </si>
  <si>
    <t>W2211X</t>
  </si>
  <si>
    <t>Картридж HP Europe 207X (W2211X)</t>
  </si>
  <si>
    <t>49065.00</t>
  </si>
  <si>
    <t>W2212X</t>
  </si>
  <si>
    <t>Картридж HP Europe 207X (W2212X)</t>
  </si>
  <si>
    <t>W2300A</t>
  </si>
  <si>
    <t>Картридж HP Europe 230A (W2300A)</t>
  </si>
  <si>
    <t>42665.00</t>
  </si>
  <si>
    <t>W2301A</t>
  </si>
  <si>
    <t>Картридж HP Europe 230A (W2301A)</t>
  </si>
  <si>
    <t>51484.00</t>
  </si>
  <si>
    <t>W2302A</t>
  </si>
  <si>
    <t>Картридж HP Europe 230A (W2302A)</t>
  </si>
  <si>
    <t>W2303A</t>
  </si>
  <si>
    <t>Картридж HP Europe 230A (W2303A)</t>
  </si>
  <si>
    <t>W2013X</t>
  </si>
  <si>
    <t>Картридж HP Europe 659X (W2013X)</t>
  </si>
  <si>
    <t>282093.00</t>
  </si>
  <si>
    <t>92291A</t>
  </si>
  <si>
    <t>Картридж HP Europe 92291A (92291A)</t>
  </si>
  <si>
    <t>77280.00</t>
  </si>
  <si>
    <t>92295A</t>
  </si>
  <si>
    <t>Картридж HP Europe 92295A (92295A)</t>
  </si>
  <si>
    <t>32928.00</t>
  </si>
  <si>
    <t>C3903A</t>
  </si>
  <si>
    <t>Картридж HP Europe C3903A (C3903A)</t>
  </si>
  <si>
    <t>38154.00</t>
  </si>
  <si>
    <t>C3968A</t>
  </si>
  <si>
    <t>Картридж HP Europe C3968A (C3968A)</t>
  </si>
  <si>
    <t>68221.00</t>
  </si>
  <si>
    <t>C9731A</t>
  </si>
  <si>
    <t>Картридж HP Europe C9731A (C9731A)</t>
  </si>
  <si>
    <t>208379.00</t>
  </si>
  <si>
    <t>C9732A</t>
  </si>
  <si>
    <t>Картридж HP Europe C9732A (C9732A)</t>
  </si>
  <si>
    <t>207952.00</t>
  </si>
  <si>
    <t>C9733A</t>
  </si>
  <si>
    <t>Картридж HP Europe C9733A (C9733A)</t>
  </si>
  <si>
    <t>A23195</t>
  </si>
  <si>
    <t>CB541A</t>
  </si>
  <si>
    <t>Картридж HP Europe CB541A голубой (CB541A)</t>
  </si>
  <si>
    <t>39020.00</t>
  </si>
  <si>
    <t>CC530A</t>
  </si>
  <si>
    <t>Картридж HP Europe CC530A (CC530A)</t>
  </si>
  <si>
    <t>CC531A</t>
  </si>
  <si>
    <t>Картридж HP Europe CC531A (CC531A)</t>
  </si>
  <si>
    <t>CC532A</t>
  </si>
  <si>
    <t>Картридж HP Europe CC532A (CC532A)</t>
  </si>
  <si>
    <t>CE255X</t>
  </si>
  <si>
    <t>Картридж HP Europe CE255X (CE255X)</t>
  </si>
  <si>
    <t>123630.00</t>
  </si>
  <si>
    <t>CE262A</t>
  </si>
  <si>
    <t>Картридж HP Europe CE262A (CE262A)</t>
  </si>
  <si>
    <t>60000.00</t>
  </si>
  <si>
    <t>CE263A</t>
  </si>
  <si>
    <t>Картридж HP Europe CE263A (CE263A)</t>
  </si>
  <si>
    <t>146366.00</t>
  </si>
  <si>
    <t>CE270A</t>
  </si>
  <si>
    <t>Картридж HP Europe CE270A (CE270A)</t>
  </si>
  <si>
    <t>122700.00</t>
  </si>
  <si>
    <t>CE271A</t>
  </si>
  <si>
    <t>Картридж HP Europe CE271A (CE271A)</t>
  </si>
  <si>
    <t>211575.00</t>
  </si>
  <si>
    <t>CE272A</t>
  </si>
  <si>
    <t>Картридж HP Europe CE272A (CE272A)</t>
  </si>
  <si>
    <t>CE273A</t>
  </si>
  <si>
    <t>Картридж HP Europe CE273A (CE273A)</t>
  </si>
  <si>
    <t>CE400A</t>
  </si>
  <si>
    <t>Картридж HP Europe CE400A (CE400A)</t>
  </si>
  <si>
    <t>86191.00</t>
  </si>
  <si>
    <t>CE400X</t>
  </si>
  <si>
    <t>Картридж HP Europe CE400X (CE400X)</t>
  </si>
  <si>
    <t>104536.00</t>
  </si>
  <si>
    <t>CE401A</t>
  </si>
  <si>
    <t>Картридж HP Europe CE401A (CE401A)</t>
  </si>
  <si>
    <t>128400.00</t>
  </si>
  <si>
    <t>CE402A</t>
  </si>
  <si>
    <t>Картридж HP Europe CE402A (CE402A)</t>
  </si>
  <si>
    <t>CE403A</t>
  </si>
  <si>
    <t>Картридж HP Europe CE403A (CE403A)</t>
  </si>
  <si>
    <t>116313.00</t>
  </si>
  <si>
    <t>CE505D</t>
  </si>
  <si>
    <t>Картридж HP Europe CE505D (CE505D)</t>
  </si>
  <si>
    <t>90161.00</t>
  </si>
  <si>
    <t>CF217A</t>
  </si>
  <si>
    <t>Картридж HP Europe CF217A (CF217A)</t>
  </si>
  <si>
    <t>35429.00</t>
  </si>
  <si>
    <t>CF226A</t>
  </si>
  <si>
    <t>Картридж HP Europe CF226A (CF226A)</t>
  </si>
  <si>
    <t>61650.00</t>
  </si>
  <si>
    <t>CF226X</t>
  </si>
  <si>
    <t>Картридж HP Europe CF226X (CF226X)</t>
  </si>
  <si>
    <t>96998.00</t>
  </si>
  <si>
    <t>CF230X</t>
  </si>
  <si>
    <t>Картридж HP Europe CF230X (CF230X)</t>
  </si>
  <si>
    <t>54025.00</t>
  </si>
  <si>
    <t>CF259A</t>
  </si>
  <si>
    <t>Картридж HP Europe CF259A/59A (CF259A)</t>
  </si>
  <si>
    <t>54774.00</t>
  </si>
  <si>
    <t>CF259X</t>
  </si>
  <si>
    <t>Картридж HP Europe CF259X (CF259X)</t>
  </si>
  <si>
    <t>114723.00</t>
  </si>
  <si>
    <t>CF280A</t>
  </si>
  <si>
    <t>Картридж HP Europe CF280A (CF280A)</t>
  </si>
  <si>
    <t>55081.00</t>
  </si>
  <si>
    <t>CF281X</t>
  </si>
  <si>
    <t>Картридж HP Europe CF281X (CF281X)</t>
  </si>
  <si>
    <t>163942.00</t>
  </si>
  <si>
    <t>CF400A</t>
  </si>
  <si>
    <t>Картридж HP Europe CF400A (CF400A)</t>
  </si>
  <si>
    <t>31267.00</t>
  </si>
  <si>
    <t>CF400X</t>
  </si>
  <si>
    <t>Картридж HP Europe CF400X (CF400X)</t>
  </si>
  <si>
    <t>52873.00</t>
  </si>
  <si>
    <t>CF401A</t>
  </si>
  <si>
    <t>Картридж HP Europe CF401A (CF401A)</t>
  </si>
  <si>
    <t>36881.00</t>
  </si>
  <si>
    <t>CF402A</t>
  </si>
  <si>
    <t>Картридж HP Europe CF402A (CF402A)</t>
  </si>
  <si>
    <t>42298.00</t>
  </si>
  <si>
    <t>CF403A</t>
  </si>
  <si>
    <t>Картридж HP Europe CF403A (CF403A)</t>
  </si>
  <si>
    <t>CF533A</t>
  </si>
  <si>
    <t>Картридж HP Europe CF533A/205A (CF533A)</t>
  </si>
  <si>
    <t>25383.00</t>
  </si>
  <si>
    <t>CF540A</t>
  </si>
  <si>
    <t>Картридж HP Europe CF540A (CF540A)</t>
  </si>
  <si>
    <t>30031.00</t>
  </si>
  <si>
    <t>CF541A</t>
  </si>
  <si>
    <t>Картридж HP Europe CF541A (CF541A)</t>
  </si>
  <si>
    <t>33533.00</t>
  </si>
  <si>
    <t>CF542A</t>
  </si>
  <si>
    <t>Картридж HP Europe CF542A (CF542A)</t>
  </si>
  <si>
    <t>36850.00</t>
  </si>
  <si>
    <t>CF543A</t>
  </si>
  <si>
    <t>Картридж HP Europe CF543A (CF543A)</t>
  </si>
  <si>
    <t>CN053AE#BGX</t>
  </si>
  <si>
    <t>Картридж HP Europe CN053AE (CN053AE#BGX)</t>
  </si>
  <si>
    <t>Q5949A</t>
  </si>
  <si>
    <t>Картридж HP Europe Q5949A (Q5949A)</t>
  </si>
  <si>
    <t>52016.00</t>
  </si>
  <si>
    <t>Q7563A</t>
  </si>
  <si>
    <t>Картридж HP Europe Q7563A (Q7563A)</t>
  </si>
  <si>
    <t>55571.00</t>
  </si>
  <si>
    <t>W1106A</t>
  </si>
  <si>
    <t>Картридж HP Europe W1106A/106A (W1106A)</t>
  </si>
  <si>
    <t>24576.00</t>
  </si>
  <si>
    <t>W2000A</t>
  </si>
  <si>
    <t>Картридж HP Europe W2000A/658A (W2000A)</t>
  </si>
  <si>
    <t>84243.00</t>
  </si>
  <si>
    <t>W2001A</t>
  </si>
  <si>
    <t>Картридж HP Europe W2001A/658A (W2001A)</t>
  </si>
  <si>
    <t>128148.00</t>
  </si>
  <si>
    <t>W2003A</t>
  </si>
  <si>
    <t>Картридж HP Europe W2003A/658A (W2003A)</t>
  </si>
  <si>
    <t>W2011A</t>
  </si>
  <si>
    <t>Картридж HP Europe W2011A/659A (W2011A)</t>
  </si>
  <si>
    <t>178416.00</t>
  </si>
  <si>
    <t>W2012A</t>
  </si>
  <si>
    <t>Картридж HP Europe W2012A/659A (W2012A)</t>
  </si>
  <si>
    <t>W2013A</t>
  </si>
  <si>
    <t>Картридж HP Europe W2013A/659A (W2013A)</t>
  </si>
  <si>
    <t>A27258</t>
  </si>
  <si>
    <t>Картридж HP Europe/CE341A/Лазерный/голубой (124110)</t>
  </si>
  <si>
    <t>232545.00</t>
  </si>
  <si>
    <t>A27259</t>
  </si>
  <si>
    <t>Картридж HP Europe/CE342A/Лазерный/желтый (124111)</t>
  </si>
  <si>
    <t>A27260</t>
  </si>
  <si>
    <t>Картридж HP Europe/CE343A/Лазерный/пурпурный (124112)</t>
  </si>
  <si>
    <t>A27386</t>
  </si>
  <si>
    <t>Q5950A</t>
  </si>
  <si>
    <t>Картридж HP Q5950A, Чёрный (Q5950A)</t>
  </si>
  <si>
    <t>107339.00</t>
  </si>
  <si>
    <t>A27387</t>
  </si>
  <si>
    <t>Q5951A</t>
  </si>
  <si>
    <t>Картридж HP Q5951A, Голубой (Q5951A)</t>
  </si>
  <si>
    <t>152631.00</t>
  </si>
  <si>
    <t>A27388</t>
  </si>
  <si>
    <t>Q5952A</t>
  </si>
  <si>
    <t>Картридж HP Q5952A, Жёлтый (Q5952A)</t>
  </si>
  <si>
    <t>A27389</t>
  </si>
  <si>
    <t>Q5953A</t>
  </si>
  <si>
    <t>Картридж HP Q5953A, Пурпурный (Q5953A)</t>
  </si>
  <si>
    <t>Картридж Nashuatec MPC3300 (841141)</t>
  </si>
  <si>
    <t>Картридж Nashuatec MPC3300 (841142)</t>
  </si>
  <si>
    <t>Картридж Nashuatec MPC3300 (841143)</t>
  </si>
  <si>
    <t>ML1610</t>
  </si>
  <si>
    <t>Картридж Samsung ML -1610D2 (ML1610)</t>
  </si>
  <si>
    <t>23680.00</t>
  </si>
  <si>
    <t>1710D3</t>
  </si>
  <si>
    <t>Картридж Samsung ML-1710 (1710D3)</t>
  </si>
  <si>
    <t>18118.00</t>
  </si>
  <si>
    <t>SCX-4521D3</t>
  </si>
  <si>
    <t>Картридж Samsung SCX-4521D3 (SCX-4521D3)</t>
  </si>
  <si>
    <t>28362.00</t>
  </si>
  <si>
    <t>SCX-D4200A</t>
  </si>
  <si>
    <t>Картридж Samsung SCX-D4200A (SCX-D4200A)</t>
  </si>
  <si>
    <t>26112.00</t>
  </si>
  <si>
    <t>analog CF259X/ULTRA</t>
  </si>
  <si>
    <t>Картридж ULTRA CF259X/без чипа (analog CF259X/ULTRA)</t>
  </si>
  <si>
    <t>5569.00</t>
  </si>
  <si>
    <t>106R03733</t>
  </si>
  <si>
    <t>Картридж Xerox 106R03733 /Metered/ для Xerox VersaLink C7020/C7025/C7030 (106R03733)</t>
  </si>
  <si>
    <t>34683.00</t>
  </si>
  <si>
    <t>106R03734</t>
  </si>
  <si>
    <t>Картридж Xerox 106R03734 (106R03734)</t>
  </si>
  <si>
    <t>45939.00</t>
  </si>
  <si>
    <t>106R03735</t>
  </si>
  <si>
    <t>Картридж Xerox 106R03735 /Metered/ для Xerox VersaLink C7020/C7025/C7030 (106R03735)</t>
  </si>
  <si>
    <t>106R03736</t>
  </si>
  <si>
    <t>Картридж Xerox 106R03736 /Metered/ для Xerox VersaLink C7020/C7025/C7030 (106R03736)</t>
  </si>
  <si>
    <t>113R00276</t>
  </si>
  <si>
    <t>Картридж Xerox 113R00276 (113R00276)</t>
  </si>
  <si>
    <t>85120.00</t>
  </si>
  <si>
    <t>113R00619</t>
  </si>
  <si>
    <t>Картридж Xerox 113R00619 (113R00619)</t>
  </si>
  <si>
    <t>102513.00</t>
  </si>
  <si>
    <t>1P603P06174</t>
  </si>
  <si>
    <t>Картридж Xerox P8ex (1P603P06174)</t>
  </si>
  <si>
    <t>39514.00</t>
  </si>
  <si>
    <t>analog CE255A/Мак</t>
  </si>
  <si>
    <t>Картридж Мак CE255A (analog CE255A/Мак)</t>
  </si>
  <si>
    <t>6741.00</t>
  </si>
  <si>
    <t>013R00551</t>
  </si>
  <si>
    <t>Копировальный картридж Xerox 013R00551 (013R00551)</t>
  </si>
  <si>
    <t>52301.00</t>
  </si>
  <si>
    <t>013R00553</t>
  </si>
  <si>
    <t>Копировальный картридж Xerox 013R00553 (013R00553)</t>
  </si>
  <si>
    <t>58326.00</t>
  </si>
  <si>
    <t>113R00495</t>
  </si>
  <si>
    <t>Копировальный картридж Xerox 113R00495 (113R00495)</t>
  </si>
  <si>
    <t>77219.00</t>
  </si>
  <si>
    <t>106R00646</t>
  </si>
  <si>
    <t>Копировальный картридж Xerox Phaser (6K) (106R00646)</t>
  </si>
  <si>
    <t>20995.00</t>
  </si>
  <si>
    <t>101R00474</t>
  </si>
  <si>
    <t>Принт-картридж Xerox 101R00474 (101R00474)</t>
  </si>
  <si>
    <t>43507.00</t>
  </si>
  <si>
    <t>113R00445</t>
  </si>
  <si>
    <t>Принт-картридж Xerox 2125 (113R00445)</t>
  </si>
  <si>
    <t>71027.00</t>
  </si>
  <si>
    <t>113R00296</t>
  </si>
  <si>
    <t>Принт-картридж Xerox P8ex (113R00296)</t>
  </si>
  <si>
    <t>64979.00</t>
  </si>
  <si>
    <t>5761C001</t>
  </si>
  <si>
    <t>Тонер Canon C-EXV 65 (5761C001)</t>
  </si>
  <si>
    <t>42270.00</t>
  </si>
  <si>
    <t>5762C001</t>
  </si>
  <si>
    <t>Тонер Canon C-EXV 65 (5762C001)</t>
  </si>
  <si>
    <t>68645.00</t>
  </si>
  <si>
    <t>5763C001</t>
  </si>
  <si>
    <t>Тонер Canon C-EXV 65 (5763C001)</t>
  </si>
  <si>
    <t>68584.00</t>
  </si>
  <si>
    <t>5764C001</t>
  </si>
  <si>
    <t>Тонер Canon C-EXV 65 (5764C001)</t>
  </si>
  <si>
    <t>2725C001</t>
  </si>
  <si>
    <t>Тонер Canon T03 (2725C001)</t>
  </si>
  <si>
    <t>168287.00</t>
  </si>
  <si>
    <t>0456C001</t>
  </si>
  <si>
    <t>Тонер-картридж Canon 040 (0456C001)</t>
  </si>
  <si>
    <t>82706.00</t>
  </si>
  <si>
    <t>C13S050038</t>
  </si>
  <si>
    <t>Тонер-картридж Epson C13S050038 (C13S050038)</t>
  </si>
  <si>
    <t>43850.00</t>
  </si>
  <si>
    <t>C13S050040</t>
  </si>
  <si>
    <t>Тонер-картридж Epson C13S050040 (C13S050040)</t>
  </si>
  <si>
    <t>66276.00</t>
  </si>
  <si>
    <t>C13S050041</t>
  </si>
  <si>
    <t>Тонер-картридж Epson C13S050041 (C13S050041)</t>
  </si>
  <si>
    <t>C13S050097</t>
  </si>
  <si>
    <t>Тонер-картридж Epson C13S050097 (C13S050097)</t>
  </si>
  <si>
    <t>70081.00</t>
  </si>
  <si>
    <t>C13S050098</t>
  </si>
  <si>
    <t>Тонер-картридж Epson C13S050098 (C13S050098)</t>
  </si>
  <si>
    <t>C13S050099</t>
  </si>
  <si>
    <t>Тонер-картридж Epson C13S050099 (C13S050099)</t>
  </si>
  <si>
    <t>C13S050100</t>
  </si>
  <si>
    <t>Тонер-картридж Epson C13S050100 (C13S050100)</t>
  </si>
  <si>
    <t>25031.00</t>
  </si>
  <si>
    <t>C13S050187</t>
  </si>
  <si>
    <t>Тонер-картридж Epson C13S050187 (C13S050187)</t>
  </si>
  <si>
    <t>61472.00</t>
  </si>
  <si>
    <t>C13S050188</t>
  </si>
  <si>
    <t>Тонер-картридж Epson C13S050188 (C13S050188)</t>
  </si>
  <si>
    <t>C13S050189</t>
  </si>
  <si>
    <t>Тонер-картридж Epson C13S050189 (C13S050189)</t>
  </si>
  <si>
    <t>C13S050190</t>
  </si>
  <si>
    <t>Тонер-картридж Epson C13S050190 (C13S050190)</t>
  </si>
  <si>
    <t>35241.00</t>
  </si>
  <si>
    <t>C13S050210</t>
  </si>
  <si>
    <t>Тонер-картридж Epson C13S050210 (C13S050210)</t>
  </si>
  <si>
    <t>51660.00</t>
  </si>
  <si>
    <t>C13S050211</t>
  </si>
  <si>
    <t>Тонер-картридж Epson C13S050211 (C13S050211)</t>
  </si>
  <si>
    <t>C13S050212</t>
  </si>
  <si>
    <t>Тонер-картридж Epson C13S050212 (C13S050212)</t>
  </si>
  <si>
    <t>C13S050213</t>
  </si>
  <si>
    <t>Тонер-картридж Epson C13S050213 (C13S050213)</t>
  </si>
  <si>
    <t>15215.00</t>
  </si>
  <si>
    <t>C13S050226</t>
  </si>
  <si>
    <t>Тонер-картридж Epson C13S050226 (C13S050226)</t>
  </si>
  <si>
    <t>73287.00</t>
  </si>
  <si>
    <t>C13S050227</t>
  </si>
  <si>
    <t>Тонер-картридж Epson C13S050227 (C13S050227)</t>
  </si>
  <si>
    <t>C13S050228</t>
  </si>
  <si>
    <t>Тонер-картридж Epson C13S050228 (C13S050228)</t>
  </si>
  <si>
    <t>W1450A</t>
  </si>
  <si>
    <t>Тонер-картридж HP Europe 145A (W1450A)</t>
  </si>
  <si>
    <t>34184.00</t>
  </si>
  <si>
    <t>W1450X</t>
  </si>
  <si>
    <t>Тонер-картридж HP Europe 145X (W1450X)</t>
  </si>
  <si>
    <t>53933.00</t>
  </si>
  <si>
    <t>006R01462</t>
  </si>
  <si>
    <t>Тонер-картридж Xerox 006R01462 (006R01462)</t>
  </si>
  <si>
    <t>84407.00</t>
  </si>
  <si>
    <t>106R02732</t>
  </si>
  <si>
    <t>Тонер-картридж Xerox haser 3610/WC 3615DN (106R02732)</t>
  </si>
  <si>
    <t>90035.00</t>
  </si>
  <si>
    <t>Картриджи для матричных принтеров</t>
  </si>
  <si>
    <t>C13S015445BA</t>
  </si>
  <si>
    <t>Картридж Epson C13S015445BA (C13S015445BA)</t>
  </si>
  <si>
    <t>2630.00</t>
  </si>
  <si>
    <t>2999RD</t>
  </si>
  <si>
    <t>Картридж Epson LX100 (2999RD)</t>
  </si>
  <si>
    <t>755.00</t>
  </si>
  <si>
    <t>MT 6215</t>
  </si>
  <si>
    <t>Картридж MT 6215/6218 (MT 6215)</t>
  </si>
  <si>
    <t>36198.00</t>
  </si>
  <si>
    <t>ML5520</t>
  </si>
  <si>
    <t>Картридж OKI Microline ML5520/5521/5590/5591/5500 (ML5520)</t>
  </si>
  <si>
    <t>12096.00</t>
  </si>
  <si>
    <t>Картридж Okidata ML 520/521/590/591 ()</t>
  </si>
  <si>
    <t>1488.00</t>
  </si>
  <si>
    <t>KX-P459</t>
  </si>
  <si>
    <t>Картридж Panasonic KX-P459 (KX-P459)</t>
  </si>
  <si>
    <t>5712.00</t>
  </si>
  <si>
    <t>L0201002</t>
  </si>
  <si>
    <t>Картридж ленточный Epson DFX 5000/8000/LQ-8766 Lomond #2884FN (L0201002)</t>
  </si>
  <si>
    <t>2598.00</t>
  </si>
  <si>
    <t>C13S015086</t>
  </si>
  <si>
    <t>Картридж ленточный Epson LQ-2070/2170/2180/2080/FX2170/2180 C13S015086 Lomond (C13S015086)</t>
  </si>
  <si>
    <t>2707.00</t>
  </si>
  <si>
    <t>C13S015055</t>
  </si>
  <si>
    <t>Лента Epson C13S015055 (C13S015055)</t>
  </si>
  <si>
    <t>4358.00</t>
  </si>
  <si>
    <t>Картриджи для струйных принтеров, МФУ, плоттеров</t>
  </si>
  <si>
    <t>3488C001</t>
  </si>
  <si>
    <t>Картридж Canon Ink PFI-030 (3488C001)</t>
  </si>
  <si>
    <t>28819.00</t>
  </si>
  <si>
    <t>3489C001</t>
  </si>
  <si>
    <t>Картридж Canon Ink PFI-030 (3489C001)</t>
  </si>
  <si>
    <t>27000.00</t>
  </si>
  <si>
    <t>3490C001</t>
  </si>
  <si>
    <t>Картридж Canon Ink PFI-030 (3490C001)</t>
  </si>
  <si>
    <t>3492C001</t>
  </si>
  <si>
    <t>Картридж Canon Ink PFI-030 (3492C001)</t>
  </si>
  <si>
    <t>6265C001</t>
  </si>
  <si>
    <t>Картридж Canon Ink PFI-031 (6265C001)</t>
  </si>
  <si>
    <t>28578.00</t>
  </si>
  <si>
    <t>2885C001</t>
  </si>
  <si>
    <t>Картридж Canon PFI-120 BLACK (2885C001)</t>
  </si>
  <si>
    <t>45519.00</t>
  </si>
  <si>
    <t>2886C001</t>
  </si>
  <si>
    <t>Картридж Canon PFI-120 Cyan (2886C001)</t>
  </si>
  <si>
    <t>45524.00</t>
  </si>
  <si>
    <t>2888C001</t>
  </si>
  <si>
    <t>Картридж Canon PFI-120 Yellow (2888C001)</t>
  </si>
  <si>
    <t>2884C001</t>
  </si>
  <si>
    <t>Картридж Canon PFI-120MBK (2884C001)</t>
  </si>
  <si>
    <t>47015.00</t>
  </si>
  <si>
    <t>0821C001</t>
  </si>
  <si>
    <t>Картридж Canon PFI-1300 CO (0821C001)</t>
  </si>
  <si>
    <t>98674.00</t>
  </si>
  <si>
    <t>0815C001</t>
  </si>
  <si>
    <t>Картридж Canon PFI-1300 PC (0815C001)</t>
  </si>
  <si>
    <t>0816C001</t>
  </si>
  <si>
    <t>Картридж Canon PFI-1300 PM (0816C001)</t>
  </si>
  <si>
    <t>0819C001</t>
  </si>
  <si>
    <t>Картридж Canon PFI-1300 R (0819C001)</t>
  </si>
  <si>
    <t>2359C001</t>
  </si>
  <si>
    <t>Картридж Canon PFI-310Bk (2359C001)</t>
  </si>
  <si>
    <t>75968.00</t>
  </si>
  <si>
    <t>2361C001</t>
  </si>
  <si>
    <t>Картридж Canon PFI-310M (2361C001)</t>
  </si>
  <si>
    <t>80990.00</t>
  </si>
  <si>
    <t>2358C001</t>
  </si>
  <si>
    <t>Картридж Canon PFI-310MBk (2358C001)</t>
  </si>
  <si>
    <t>85560.00</t>
  </si>
  <si>
    <t>2362C001</t>
  </si>
  <si>
    <t>Картридж Canon PFI-310Y (2362C001)</t>
  </si>
  <si>
    <t>75466.00</t>
  </si>
  <si>
    <t>2360C001</t>
  </si>
  <si>
    <t>Картридж Canon PFI-310С (2360C001)</t>
  </si>
  <si>
    <t>81097.00</t>
  </si>
  <si>
    <t>2889C001</t>
  </si>
  <si>
    <t>Картридж Canon PFI-320 (2889C001)</t>
  </si>
  <si>
    <t>84474.00</t>
  </si>
  <si>
    <t>2890C001</t>
  </si>
  <si>
    <t>Картридж Canon PFI-320 (2890C001)</t>
  </si>
  <si>
    <t>85627.00</t>
  </si>
  <si>
    <t>2891C001</t>
  </si>
  <si>
    <t>Картридж Canon PFI-320 (2891C001)</t>
  </si>
  <si>
    <t>85355.00</t>
  </si>
  <si>
    <t>2892C001</t>
  </si>
  <si>
    <t>Картридж Canon PFI-320 (2892C001)</t>
  </si>
  <si>
    <t>86247.00</t>
  </si>
  <si>
    <t>2893C001</t>
  </si>
  <si>
    <t>Картридж Canon PFI-320 (2893C001)</t>
  </si>
  <si>
    <t>2354C001</t>
  </si>
  <si>
    <t>Картридж Canon PFI-710BK (2354C001)</t>
  </si>
  <si>
    <t>136706.00</t>
  </si>
  <si>
    <t>2355C001</t>
  </si>
  <si>
    <t>Картридж Canon PFI-710C (2355C001)</t>
  </si>
  <si>
    <t>136824.00</t>
  </si>
  <si>
    <t>2356C001</t>
  </si>
  <si>
    <t>Картридж Canon PFI-710M (2356C001)</t>
  </si>
  <si>
    <t>136962.00</t>
  </si>
  <si>
    <t>2353C001</t>
  </si>
  <si>
    <t>Картридж Canon PFI-710MBK (2353C001)</t>
  </si>
  <si>
    <t>2357C001</t>
  </si>
  <si>
    <t>Картридж Canon PFI-710YL (2357C001)</t>
  </si>
  <si>
    <t>137505.00</t>
  </si>
  <si>
    <t>592-10094</t>
  </si>
  <si>
    <t>Картридж Dell 922 (592-10094)</t>
  </si>
  <si>
    <t>13123.00</t>
  </si>
  <si>
    <t>C13T00740210</t>
  </si>
  <si>
    <t>Картридж Epson C13T00740210 (C13T00740210)</t>
  </si>
  <si>
    <t>15398.00</t>
  </si>
  <si>
    <t>C13T034140</t>
  </si>
  <si>
    <t>Картридж Epson C13T034140 (C13T034140)</t>
  </si>
  <si>
    <t>5686.00</t>
  </si>
  <si>
    <t>C13T03414010</t>
  </si>
  <si>
    <t>Картридж Epson C13T03414010 (C13T03414010)</t>
  </si>
  <si>
    <t>5376.00</t>
  </si>
  <si>
    <t>C13T034240</t>
  </si>
  <si>
    <t>Картридж Epson C13T034240 (C13T034240)</t>
  </si>
  <si>
    <t>C13T034440</t>
  </si>
  <si>
    <t>Картридж Epson C13T034440 (C13T034440)</t>
  </si>
  <si>
    <t>C13T03484010</t>
  </si>
  <si>
    <t>Картридж Epson C13T03484010 (C13T03484010)</t>
  </si>
  <si>
    <t>C13T05404010</t>
  </si>
  <si>
    <t>Картридж Epson C13T05404010 (C13T05404010)</t>
  </si>
  <si>
    <t>3245.00</t>
  </si>
  <si>
    <t>C13T05414010</t>
  </si>
  <si>
    <t>Картридж Epson C13T05414010 (C13T05414010)</t>
  </si>
  <si>
    <t>5341.00</t>
  </si>
  <si>
    <t>C13T05434010</t>
  </si>
  <si>
    <t>Картридж Epson C13T05434010 (C13T05434010)</t>
  </si>
  <si>
    <t>C13T05444010</t>
  </si>
  <si>
    <t>Картридж Epson C13T05444010 (C13T05444010)</t>
  </si>
  <si>
    <t>C13T05474010</t>
  </si>
  <si>
    <t>Картридж Epson C13T05474010 (C13T05474010)</t>
  </si>
  <si>
    <t>C13T05484010</t>
  </si>
  <si>
    <t>Картридж Epson C13T05484010 (C13T05484010)</t>
  </si>
  <si>
    <t>C13T05494010</t>
  </si>
  <si>
    <t>Картридж Epson C13T05494010 (C13T05494010)</t>
  </si>
  <si>
    <t>EPST009402</t>
  </si>
  <si>
    <t>Картридж Epson EPST009402 (EPST009402)</t>
  </si>
  <si>
    <t>18170.00</t>
  </si>
  <si>
    <t>EPST032140</t>
  </si>
  <si>
    <t>Картридж Epson EPST032140 (EPST032140)</t>
  </si>
  <si>
    <t>5194.00</t>
  </si>
  <si>
    <t>EPST032240</t>
  </si>
  <si>
    <t>Картридж Epson EPST032240 (EPST032240)</t>
  </si>
  <si>
    <t>2301.00</t>
  </si>
  <si>
    <t>EPST032440</t>
  </si>
  <si>
    <t>Картридж Epson EPST032440 (EPST032440)</t>
  </si>
  <si>
    <t>EPST036140</t>
  </si>
  <si>
    <t>Картридж Epson EPST036140 (EPST036140)</t>
  </si>
  <si>
    <t>3338.00</t>
  </si>
  <si>
    <t>EPST040140</t>
  </si>
  <si>
    <t>Картридж Epson EPST040140 (EPST040140)</t>
  </si>
  <si>
    <t>5546.00</t>
  </si>
  <si>
    <t>S020047</t>
  </si>
  <si>
    <t>Картридж Epson S020047 (S020047)</t>
  </si>
  <si>
    <t>9408.00</t>
  </si>
  <si>
    <t>S020049</t>
  </si>
  <si>
    <t>Картридж Epson S020049 (S020049)</t>
  </si>
  <si>
    <t>13440.00</t>
  </si>
  <si>
    <t>S020089/S020191</t>
  </si>
  <si>
    <t>Картридж Epson S020089/S020191 (S020089/S020191)</t>
  </si>
  <si>
    <t>10602.00</t>
  </si>
  <si>
    <t>S020118</t>
  </si>
  <si>
    <t>Картридж Epson S020118 (S020118)</t>
  </si>
  <si>
    <t>21120.00</t>
  </si>
  <si>
    <t>S020126</t>
  </si>
  <si>
    <t>Картридж Epson S020126 (S020126)</t>
  </si>
  <si>
    <t>3882.00</t>
  </si>
  <si>
    <t>C13T05424010</t>
  </si>
  <si>
    <t>Картридж Epson Stylus Photo R800 (C13T05424010)</t>
  </si>
  <si>
    <t>T007401</t>
  </si>
  <si>
    <t>Картридж Epson T007401 (T007401)</t>
  </si>
  <si>
    <t>8192.00</t>
  </si>
  <si>
    <t>T008401</t>
  </si>
  <si>
    <t>Картридж Epson T008401 (T008401)</t>
  </si>
  <si>
    <t>3808.00</t>
  </si>
  <si>
    <t>T009401</t>
  </si>
  <si>
    <t>Картридж Epson T009401 (T009401)</t>
  </si>
  <si>
    <t>10624.00</t>
  </si>
  <si>
    <t>T013</t>
  </si>
  <si>
    <t>Картридж Epson T013401 (T013)</t>
  </si>
  <si>
    <t>5974.00</t>
  </si>
  <si>
    <t>T014</t>
  </si>
  <si>
    <t>Картридж Epson T014 (T014)</t>
  </si>
  <si>
    <t>3360.00</t>
  </si>
  <si>
    <t>EPST03904A</t>
  </si>
  <si>
    <t>Картридж Epson T03904A (EPST03904A)</t>
  </si>
  <si>
    <t>7306.00</t>
  </si>
  <si>
    <t>T048140</t>
  </si>
  <si>
    <t>Картридж Epson T0481 (T048140)</t>
  </si>
  <si>
    <t>5933.00</t>
  </si>
  <si>
    <t>T048240</t>
  </si>
  <si>
    <t>Картридж Epson T0482 (T048240)</t>
  </si>
  <si>
    <t>4576.00</t>
  </si>
  <si>
    <t>T048340</t>
  </si>
  <si>
    <t>Картридж Epson T0483 (T048340)</t>
  </si>
  <si>
    <t>T048440</t>
  </si>
  <si>
    <t>Картридж Epson T0484 (T048440)</t>
  </si>
  <si>
    <t>T048540</t>
  </si>
  <si>
    <t>Картридж Epson T0485 (T048540)</t>
  </si>
  <si>
    <t>T048640</t>
  </si>
  <si>
    <t>Картридж Epson T0486 (T048640)</t>
  </si>
  <si>
    <t>TO14401</t>
  </si>
  <si>
    <t>Картридж Epson TO14401 (TO14401)</t>
  </si>
  <si>
    <t>4173.00</t>
  </si>
  <si>
    <t>TX106/C91</t>
  </si>
  <si>
    <t>Картридж Epson TX106/C91/T26/CX4300(T0921N-T0924N) (TX106/C91)</t>
  </si>
  <si>
    <t>11418.00</t>
  </si>
  <si>
    <t>C13T03424010</t>
  </si>
  <si>
    <t>Картридж Epson для SP 2100 (C13T03424010)</t>
  </si>
  <si>
    <t>5952.00</t>
  </si>
  <si>
    <t>C13T034340</t>
  </si>
  <si>
    <t>Картридж Epson для SP 2100 (C13T034340)</t>
  </si>
  <si>
    <t>C13T03434010</t>
  </si>
  <si>
    <t>Картридж Epson для SP 2100 (C13T03434010)</t>
  </si>
  <si>
    <t>C13T03444010</t>
  </si>
  <si>
    <t>Картридж Epson для SP 2100 (C13T03444010)</t>
  </si>
  <si>
    <t>C13T034540</t>
  </si>
  <si>
    <t>Картридж Epson для SP 2100 (C13T034540)</t>
  </si>
  <si>
    <t>C13T03454010</t>
  </si>
  <si>
    <t>Картридж Epson для SP 2100 (C13T03454010)</t>
  </si>
  <si>
    <t>C13T034640</t>
  </si>
  <si>
    <t>Картридж Epson для SP 2100 (C13T034640)</t>
  </si>
  <si>
    <t>C13T03464010</t>
  </si>
  <si>
    <t>Картридж Epson для SP 2100 (C13T03464010)</t>
  </si>
  <si>
    <t>C13T034740</t>
  </si>
  <si>
    <t>Картридж Epson для SP 2100 (C13T034740)</t>
  </si>
  <si>
    <t>C13T03474010</t>
  </si>
  <si>
    <t>Картридж Epson для SP 2100 (C13T03474010)</t>
  </si>
  <si>
    <t>YMCKO</t>
  </si>
  <si>
    <t>Картридж Fargo YMCKO 250 (YMCKO)</t>
  </si>
  <si>
    <t>44480.00</t>
  </si>
  <si>
    <t>3JA24AE#BGX</t>
  </si>
  <si>
    <t>Картридж HP Europe 3JA24AE (3JA24AE#BGX)</t>
  </si>
  <si>
    <t>10443.00</t>
  </si>
  <si>
    <t>51625AE</t>
  </si>
  <si>
    <t>Картридж HP Europe 51625AE (51625AE)</t>
  </si>
  <si>
    <t>51629A</t>
  </si>
  <si>
    <t>Картридж HP Europe 51629A (51629A)</t>
  </si>
  <si>
    <t>11440.00</t>
  </si>
  <si>
    <t>51640CE</t>
  </si>
  <si>
    <t>Картридж HP Europe 51640CE (51640CE)</t>
  </si>
  <si>
    <t>13293.00</t>
  </si>
  <si>
    <t>51640ME</t>
  </si>
  <si>
    <t>Картридж HP Europe 51640ME (51640ME)</t>
  </si>
  <si>
    <t>51640YE</t>
  </si>
  <si>
    <t>Картридж HP Europe 51640YE (51640YE)</t>
  </si>
  <si>
    <t>51644CE</t>
  </si>
  <si>
    <t>Картридж HP Europe 51644CE (51644CE)</t>
  </si>
  <si>
    <t>7629.00</t>
  </si>
  <si>
    <t>51644ME</t>
  </si>
  <si>
    <t>Картридж HP Europe 51644ME (51644ME)</t>
  </si>
  <si>
    <t>7747.00</t>
  </si>
  <si>
    <t>51644YE</t>
  </si>
  <si>
    <t>Картридж HP Europe 51644YE (51644YE)</t>
  </si>
  <si>
    <t>3YL84AE</t>
  </si>
  <si>
    <t>Картридж HP Europe 912XL (3YL84AE)</t>
  </si>
  <si>
    <t>16531.00</t>
  </si>
  <si>
    <t>B6Y08A</t>
  </si>
  <si>
    <t>Картридж HP Europe B6Y08A (B6Y08A)</t>
  </si>
  <si>
    <t>118848.00</t>
  </si>
  <si>
    <t>B6Y11A</t>
  </si>
  <si>
    <t>Картридж HP Europe B6Y11A (B6Y11A)</t>
  </si>
  <si>
    <t>B6Y13A</t>
  </si>
  <si>
    <t>Картридж HP Europe B6Y13A (B6Y13A)</t>
  </si>
  <si>
    <t>C2P23AE#BGX</t>
  </si>
  <si>
    <t>Картридж HP Europe C2P23AE (C2P23AE#BGX)</t>
  </si>
  <si>
    <t>18166.00</t>
  </si>
  <si>
    <t>C2P24AE#BGX</t>
  </si>
  <si>
    <t>Картридж HP Europe C2P24AE (C2P24AE#BGX)</t>
  </si>
  <si>
    <t>10582.00</t>
  </si>
  <si>
    <t>C2P25AE#BGX</t>
  </si>
  <si>
    <t>Картридж HP Europe C2P25AE (C2P25AE#BGX)</t>
  </si>
  <si>
    <t>C2P26AE#BGX</t>
  </si>
  <si>
    <t>Картридж HP Europe C2P26AE (C2P26AE#BGX)</t>
  </si>
  <si>
    <t>C4801A</t>
  </si>
  <si>
    <t>Картридж HP Europe C4801A (C4801A)</t>
  </si>
  <si>
    <t>13594.00</t>
  </si>
  <si>
    <t>C4802A</t>
  </si>
  <si>
    <t>Картридж HP Europe C4802A (C4802A)</t>
  </si>
  <si>
    <t>12755.00</t>
  </si>
  <si>
    <t>C4803A</t>
  </si>
  <si>
    <t>Картридж HP Europe C4803A (C4803A)</t>
  </si>
  <si>
    <t>13606.00</t>
  </si>
  <si>
    <t>C4804A</t>
  </si>
  <si>
    <t>Картридж HP Europe C4804A (C4804A)</t>
  </si>
  <si>
    <t>C4805A</t>
  </si>
  <si>
    <t>Картридж HP Europe C4805A (C4805A)</t>
  </si>
  <si>
    <t>C4806A</t>
  </si>
  <si>
    <t>Картридж HP Europe C4806A (C4806A)</t>
  </si>
  <si>
    <t>24960.00</t>
  </si>
  <si>
    <t>C4814AE</t>
  </si>
  <si>
    <t>Картридж HP Europe C4814AE (C4814AE)</t>
  </si>
  <si>
    <t>10003.00</t>
  </si>
  <si>
    <t>C4815AE</t>
  </si>
  <si>
    <t>Картридж HP Europe C4815AE (C4815AE)</t>
  </si>
  <si>
    <t>C4816AE</t>
  </si>
  <si>
    <t>Картридж HP Europe C4816AE (C4816AE)</t>
  </si>
  <si>
    <t>8787.00</t>
  </si>
  <si>
    <t>C4817AE</t>
  </si>
  <si>
    <t>Картридж HP Europe C4817AE (C4817AE)</t>
  </si>
  <si>
    <t>C4841A</t>
  </si>
  <si>
    <t>Картридж HP Europe C4841A (C4841A)</t>
  </si>
  <si>
    <t>12582.00</t>
  </si>
  <si>
    <t>C4843A</t>
  </si>
  <si>
    <t>Картридж HP Europe C4843A (C4843A)</t>
  </si>
  <si>
    <t>11328.00</t>
  </si>
  <si>
    <t>C4930A</t>
  </si>
  <si>
    <t>Картридж HP Europe C4930A (C4930A)</t>
  </si>
  <si>
    <t>80256.00</t>
  </si>
  <si>
    <t>C4931A</t>
  </si>
  <si>
    <t>Картридж HP Europe C4931A (C4931A)</t>
  </si>
  <si>
    <t>34634.00</t>
  </si>
  <si>
    <t>C4932A</t>
  </si>
  <si>
    <t>Картридж HP Europe C4932A (C4932A)</t>
  </si>
  <si>
    <t>32691.00</t>
  </si>
  <si>
    <t>C4933A</t>
  </si>
  <si>
    <t>Картридж HP Europe C4933A (C4933A)</t>
  </si>
  <si>
    <t>75840.00</t>
  </si>
  <si>
    <t>C4934A</t>
  </si>
  <si>
    <t>Картридж HP Europe C4934A (C4934A)</t>
  </si>
  <si>
    <t>68445.00</t>
  </si>
  <si>
    <t>C4935A</t>
  </si>
  <si>
    <t>Картридж HP Europe C4935A (C4935A)</t>
  </si>
  <si>
    <t>76416.00</t>
  </si>
  <si>
    <t>C5010DE</t>
  </si>
  <si>
    <t>Картридж HP Europe C5010DE (C5010DE)</t>
  </si>
  <si>
    <t>11059.00</t>
  </si>
  <si>
    <t>C5011D</t>
  </si>
  <si>
    <t>Картридж HP Europe C5011D (C5011D)</t>
  </si>
  <si>
    <t>7734.00</t>
  </si>
  <si>
    <t>C6628A</t>
  </si>
  <si>
    <t>Картридж HP Europe C6628A (C6628A)</t>
  </si>
  <si>
    <t>12616.00</t>
  </si>
  <si>
    <t>C9363HE</t>
  </si>
  <si>
    <t>Картридж HP Europe C9363HE (C9363HE)</t>
  </si>
  <si>
    <t>33047.00</t>
  </si>
  <si>
    <t>C9368A</t>
  </si>
  <si>
    <t>Картридж HP Europe C9368A (C9368A)</t>
  </si>
  <si>
    <t>4508.00</t>
  </si>
  <si>
    <t>C9370A</t>
  </si>
  <si>
    <t>Картридж HP Europe C9370A (C9370A)</t>
  </si>
  <si>
    <t>42491.00</t>
  </si>
  <si>
    <t>C9371A</t>
  </si>
  <si>
    <t>Картридж HP Europe C9371A (C9371A)</t>
  </si>
  <si>
    <t>40569.00</t>
  </si>
  <si>
    <t>A23374</t>
  </si>
  <si>
    <t>Картридж HP Europe C9371A голубой (C9371A)</t>
  </si>
  <si>
    <t>40702.00</t>
  </si>
  <si>
    <t>A23375</t>
  </si>
  <si>
    <t>C9372A</t>
  </si>
  <si>
    <t>Картридж HP Europe C9372A пурпурный (C9372A)</t>
  </si>
  <si>
    <t>C9373A</t>
  </si>
  <si>
    <t>Картридж HP Europe C9373A (C9373A)</t>
  </si>
  <si>
    <t>41435.00</t>
  </si>
  <si>
    <t>C9374A</t>
  </si>
  <si>
    <t>Картридж HP Europe C9374A (C9374A)</t>
  </si>
  <si>
    <t>41522.00</t>
  </si>
  <si>
    <t>A23184</t>
  </si>
  <si>
    <t>Картридж HP Europe C9374A серый №72 130 мл (C9374A)</t>
  </si>
  <si>
    <t>C9403A</t>
  </si>
  <si>
    <t>Картридж HP Europe C9403A (C9403A)</t>
  </si>
  <si>
    <t>41937.00</t>
  </si>
  <si>
    <t>C9503AE</t>
  </si>
  <si>
    <t>Картридж HP Europe C9503AE (C9503AE)</t>
  </si>
  <si>
    <t>21453.00</t>
  </si>
  <si>
    <t>C9505HE</t>
  </si>
  <si>
    <t>Картридж HP Europe C9505HE (C9505HE)</t>
  </si>
  <si>
    <t>22848.00</t>
  </si>
  <si>
    <t>CB271A</t>
  </si>
  <si>
    <t>Картридж HP Europe CB271A (CB271A)</t>
  </si>
  <si>
    <t>67974.00</t>
  </si>
  <si>
    <t>CB273A</t>
  </si>
  <si>
    <t>Картридж HP Europe CB273A (CB273A)</t>
  </si>
  <si>
    <t>CB274A</t>
  </si>
  <si>
    <t>Картридж HP Europe CB274A (CB274A)</t>
  </si>
  <si>
    <t>CB275A</t>
  </si>
  <si>
    <t>Картридж HP Europe CB275A (CB275A)</t>
  </si>
  <si>
    <t>CB276A</t>
  </si>
  <si>
    <t>Картридж HP Europe CB276A (CB276A)</t>
  </si>
  <si>
    <t>CB340A</t>
  </si>
  <si>
    <t>Картридж HP Europe CB340A (CB340A)</t>
  </si>
  <si>
    <t>38669.00</t>
  </si>
  <si>
    <t>CB344A</t>
  </si>
  <si>
    <t>Картридж HP Europe CB344A (CB344A)</t>
  </si>
  <si>
    <t>CC640HE</t>
  </si>
  <si>
    <t>Картридж HP Europe CC640HE (CC640HE)</t>
  </si>
  <si>
    <t>11806.00</t>
  </si>
  <si>
    <t>CD951A</t>
  </si>
  <si>
    <t>Картридж HP Europe CD951A (CD951A)</t>
  </si>
  <si>
    <t>24902.00</t>
  </si>
  <si>
    <t>CN054AE#BGX</t>
  </si>
  <si>
    <t>Картридж HP Europe CN054AE (CN054AE#BGX)</t>
  </si>
  <si>
    <t>CZ111AE#BHK</t>
  </si>
  <si>
    <t>Картридж HP Europe CZ111AE (CZ111AE#BHK)</t>
  </si>
  <si>
    <t>5842.00</t>
  </si>
  <si>
    <t>CZ129A</t>
  </si>
  <si>
    <t>Картридж HP Europe CZ129A (CZ129A)</t>
  </si>
  <si>
    <t>19539.00</t>
  </si>
  <si>
    <t>CZ130A</t>
  </si>
  <si>
    <t>Картридж HP Europe CZ130A (CZ130A)</t>
  </si>
  <si>
    <t>16126.00</t>
  </si>
  <si>
    <t>CZ131A</t>
  </si>
  <si>
    <t>Картридж HP Europe CZ131A (CZ131A)</t>
  </si>
  <si>
    <t>16131.00</t>
  </si>
  <si>
    <t>CZ132A</t>
  </si>
  <si>
    <t>Картридж HP Europe CZ132A (CZ132A)</t>
  </si>
  <si>
    <t>16147.00</t>
  </si>
  <si>
    <t>CZ133A</t>
  </si>
  <si>
    <t>Картридж HP Europe CZ133A (CZ133A)</t>
  </si>
  <si>
    <t>31740.00</t>
  </si>
  <si>
    <t>F9J66A</t>
  </si>
  <si>
    <t>Картридж HP Europe DesignJet T730 36in (F9J66A)</t>
  </si>
  <si>
    <t>54394.00</t>
  </si>
  <si>
    <t>F6U17AE#BGX</t>
  </si>
  <si>
    <t>Картридж HP Europe F6U17AE (F6U17AE#BGX)</t>
  </si>
  <si>
    <t>17920.00</t>
  </si>
  <si>
    <t>F9J65A</t>
  </si>
  <si>
    <t>Картридж HP Europe F9J65A (F9J65A)</t>
  </si>
  <si>
    <t>F9J67A</t>
  </si>
  <si>
    <t>Картридж HP Europe F9J67A (F9J67A)</t>
  </si>
  <si>
    <t>L0S70AE#BGX</t>
  </si>
  <si>
    <t>Картридж HP Europe L0S70AE (L0S70AE#BGX)</t>
  </si>
  <si>
    <t>27533.00</t>
  </si>
  <si>
    <t>W1360X</t>
  </si>
  <si>
    <t>Картридж HP Europe LaserJet 136X (W1360X)</t>
  </si>
  <si>
    <t>P2V62A</t>
  </si>
  <si>
    <t>Картридж HP Europe P2V62A (P2V62A)</t>
  </si>
  <si>
    <t>43792.00</t>
  </si>
  <si>
    <t>P2V65A</t>
  </si>
  <si>
    <t>Картридж HP Europe P2V65A (P2V65A)</t>
  </si>
  <si>
    <t>P2V68A</t>
  </si>
  <si>
    <t>Картридж HP Europe P2V68A (P2V68A)</t>
  </si>
  <si>
    <t>81087.00</t>
  </si>
  <si>
    <t>P2V69A</t>
  </si>
  <si>
    <t>Картридж HP Europe P2V69A (P2V69A)</t>
  </si>
  <si>
    <t>P2V70A</t>
  </si>
  <si>
    <t>Картридж HP Europe P2V70A (P2V70A)</t>
  </si>
  <si>
    <t>P2V73A</t>
  </si>
  <si>
    <t>Картридж HP Europe P2V73A (P2V73A)</t>
  </si>
  <si>
    <t>Q7935HE</t>
  </si>
  <si>
    <t>Картридж HP Europe Q7935HE (Q7935HE)</t>
  </si>
  <si>
    <t>10518.00</t>
  </si>
  <si>
    <t>Q7942A</t>
  </si>
  <si>
    <t>Картридж HP Europe Q7942A (Q7942A)</t>
  </si>
  <si>
    <t>7284.00</t>
  </si>
  <si>
    <t>Q7949HE</t>
  </si>
  <si>
    <t>Картридж HP Europe Q7949HE (Q7949HE)</t>
  </si>
  <si>
    <t>7264.00</t>
  </si>
  <si>
    <t>Q7954A</t>
  </si>
  <si>
    <t>Картридж HP Europe Q7954A (Q7954A)</t>
  </si>
  <si>
    <t>13551.00</t>
  </si>
  <si>
    <t>Q7967HE</t>
  </si>
  <si>
    <t>Картридж HP Europe Q7967HE (Q7967HE)</t>
  </si>
  <si>
    <t>14246.00</t>
  </si>
  <si>
    <t>Q8700AE</t>
  </si>
  <si>
    <t>Картридж HP Europe Q8700AE (Q8700AE)</t>
  </si>
  <si>
    <t>12563.00</t>
  </si>
  <si>
    <t>C4842A</t>
  </si>
  <si>
    <t>Картридж HP Europe С4842A (C4842A)</t>
  </si>
  <si>
    <t>13267.00</t>
  </si>
  <si>
    <t>C4940A</t>
  </si>
  <si>
    <t>Картридж HP Europe С4940А (C4940A)</t>
  </si>
  <si>
    <t>87635.00</t>
  </si>
  <si>
    <t>C8727BE</t>
  </si>
  <si>
    <t>Картридж HP Europe С8727BE (C8727BE)</t>
  </si>
  <si>
    <t>4557.00</t>
  </si>
  <si>
    <t>CB343A</t>
  </si>
  <si>
    <t>Картридж HP Europe СB343A (CB343A)</t>
  </si>
  <si>
    <t>CB345A</t>
  </si>
  <si>
    <t>Картридж HP Europe СB345A (CB345A)</t>
  </si>
  <si>
    <t>CLI8bk</t>
  </si>
  <si>
    <t>Набор чернил Canon CLI8bk (CLI8bk)</t>
  </si>
  <si>
    <t>5709.00</t>
  </si>
  <si>
    <t>CPI2BRN</t>
  </si>
  <si>
    <t>Набор чернил NRG CPI2BRN (CPI2BRN)</t>
  </si>
  <si>
    <t>5040.00</t>
  </si>
  <si>
    <t>CPI2GRN</t>
  </si>
  <si>
    <t>Набор чернил NRG CPI2GRN (CPI2GRN)</t>
  </si>
  <si>
    <t>CPI2RED</t>
  </si>
  <si>
    <t>Набор чернил NRG CPI2RED (CPI2RED)</t>
  </si>
  <si>
    <t>CPI2YLW</t>
  </si>
  <si>
    <t>Набор чернил NRG CPI2YLW (CPI2YLW)</t>
  </si>
  <si>
    <t>CPI6blk</t>
  </si>
  <si>
    <t>Набор чернил NRG CPI6blk (CPI6blk)</t>
  </si>
  <si>
    <t>2688.00</t>
  </si>
  <si>
    <t>C4800A</t>
  </si>
  <si>
    <t>Печатающая головка HP Europe C4800A (C4800A)</t>
  </si>
  <si>
    <t>12368.00</t>
  </si>
  <si>
    <t>6705B001</t>
  </si>
  <si>
    <t>Тонер Canon PFI-107BK (6705B001)</t>
  </si>
  <si>
    <t>49352.00</t>
  </si>
  <si>
    <t>6707B001</t>
  </si>
  <si>
    <t>Тонер Canon PFI-107M (6707B001)</t>
  </si>
  <si>
    <t>46570.00</t>
  </si>
  <si>
    <t>6708B001</t>
  </si>
  <si>
    <t>Тонер Canon PFI-107Y (6708B001)</t>
  </si>
  <si>
    <t>46790.00</t>
  </si>
  <si>
    <t>2101C001</t>
  </si>
  <si>
    <t>Чернила Canon CLI-481 BK (2101C001)</t>
  </si>
  <si>
    <t>5176.00</t>
  </si>
  <si>
    <t>4427C001</t>
  </si>
  <si>
    <t>Чернила Canon GI-46 (4427C001)</t>
  </si>
  <si>
    <t>15173.00</t>
  </si>
  <si>
    <t>4428C001</t>
  </si>
  <si>
    <t>Чернила Canon GI-46 (4428C001)</t>
  </si>
  <si>
    <t>4429C001</t>
  </si>
  <si>
    <t>Чернила Canon GI-46 (4429C001)</t>
  </si>
  <si>
    <t>0665C001</t>
  </si>
  <si>
    <t>Чернила Canon INK GI-490 M (0665C001)</t>
  </si>
  <si>
    <t>3920.00</t>
  </si>
  <si>
    <t>6267C001</t>
  </si>
  <si>
    <t>Чернила Canon PFI-121 (6267C001)</t>
  </si>
  <si>
    <t>48122.00</t>
  </si>
  <si>
    <t>6269C001</t>
  </si>
  <si>
    <t>Чернила Canon PFI-321 (6269C001)</t>
  </si>
  <si>
    <t>85842.00</t>
  </si>
  <si>
    <t>A28317</t>
  </si>
  <si>
    <t>C13T01L14A</t>
  </si>
  <si>
    <t>Чернила Epson C13T01L14A EcoTank MX1XX Series Black Bottle L 40 ml (C13T01L14A)</t>
  </si>
  <si>
    <t>A27349</t>
  </si>
  <si>
    <t>C13T03V24A</t>
  </si>
  <si>
    <t>Чернила Epson C13T03V24A 101 EcoTank 70ml для L4150/L4160 голубой (C13T03V24A)</t>
  </si>
  <si>
    <t>A27350</t>
  </si>
  <si>
    <t>C13T03V34A</t>
  </si>
  <si>
    <t>Чернила Epson C13T03V34A 101 EcoTank 70ml для L4150/L4160 пурпурный (C13T03V34A)</t>
  </si>
  <si>
    <t>A27351</t>
  </si>
  <si>
    <t>C13T03V44A</t>
  </si>
  <si>
    <t>Чернила Epson C13T03V44A 101 EcoTank 70ml для L4150/L4160 жёлтый (C13T03V44A)</t>
  </si>
  <si>
    <t>A27342</t>
  </si>
  <si>
    <t>C13T67314A</t>
  </si>
  <si>
    <t>Чернила Epson C13T67314A для L800/1800/810/850 черный (C13T67314A)</t>
  </si>
  <si>
    <t>A27343</t>
  </si>
  <si>
    <t>C13T67324A</t>
  </si>
  <si>
    <t>Чернила Epson C13T67324A для L800/1800/810/850 голубой (C13T67324A)</t>
  </si>
  <si>
    <t>A27344</t>
  </si>
  <si>
    <t>C13T67334A</t>
  </si>
  <si>
    <t>Чернила Epson C13T67334A для L800/1800/810/850 пурпурный (C13T67334A)</t>
  </si>
  <si>
    <t>A27345</t>
  </si>
  <si>
    <t>C13T67344A</t>
  </si>
  <si>
    <t>Чернила Epson C13T67344A для L800/1800/810/850 желтый (C13T67344A)</t>
  </si>
  <si>
    <t>A27346</t>
  </si>
  <si>
    <t>C13T67354A</t>
  </si>
  <si>
    <t>Чернила Epson C13T67354A для L800/1800/810/850 светло-голубой (C13T67354A)</t>
  </si>
  <si>
    <t>A27347</t>
  </si>
  <si>
    <t>C13T67364A</t>
  </si>
  <si>
    <t>Чернила Epson C13T67364A для L800/1800/810/850 светло-пурпурный (C13T67364A)</t>
  </si>
  <si>
    <t>M0H55AE</t>
  </si>
  <si>
    <t>Чернила HP Europe M0H55AE (M0H55AE)</t>
  </si>
  <si>
    <t>3874.00</t>
  </si>
  <si>
    <t>A28047</t>
  </si>
  <si>
    <t>C13T66464A</t>
  </si>
  <si>
    <t>Экономичный набор из четырех контейнеров с чернилами Epson серия 664 (C13T66464A)</t>
  </si>
  <si>
    <t>Тонеры</t>
  </si>
  <si>
    <t>5142C002</t>
  </si>
  <si>
    <t>Тонер Canon C-EXV 63 (5142C002)</t>
  </si>
  <si>
    <t>58689.00</t>
  </si>
  <si>
    <t>5753C002</t>
  </si>
  <si>
    <t>Тонер Canon C-EXV 64 (5753C002)</t>
  </si>
  <si>
    <t>49286.00</t>
  </si>
  <si>
    <t>5754C002</t>
  </si>
  <si>
    <t>Тонер Canon C-EXV 64 (5754C002)</t>
  </si>
  <si>
    <t>88220.00</t>
  </si>
  <si>
    <t>5755C002</t>
  </si>
  <si>
    <t>Тонер Canon C-EXV 64 (5755C002)</t>
  </si>
  <si>
    <t>5756C002</t>
  </si>
  <si>
    <t>Тонер Canon C-EXV 64 (5756C002)</t>
  </si>
  <si>
    <t>5746C002</t>
  </si>
  <si>
    <t>Тонер Canon C-EXV 67 (5746C002)</t>
  </si>
  <si>
    <t>62378.00</t>
  </si>
  <si>
    <t>C-EXV22</t>
  </si>
  <si>
    <t>Тонер Canon C-EXV22 (C-EXV22)</t>
  </si>
  <si>
    <t>72960.00</t>
  </si>
  <si>
    <t>2789B002</t>
  </si>
  <si>
    <t>Тонер Canon CEXV28 (2789B002)</t>
  </si>
  <si>
    <t>53940.00</t>
  </si>
  <si>
    <t>2793B002</t>
  </si>
  <si>
    <t>Тонер Canon CEXV28 (2793B002)</t>
  </si>
  <si>
    <t>2797B002</t>
  </si>
  <si>
    <t>Тонер Canon CEXV28 (2797B002)</t>
  </si>
  <si>
    <t>2801B002</t>
  </si>
  <si>
    <t>Тонер Canon CEXV28 (2801B002)</t>
  </si>
  <si>
    <t>6908B002</t>
  </si>
  <si>
    <t>Тонер Canon C-EXV42 (6908B002)</t>
  </si>
  <si>
    <t>24023.00</t>
  </si>
  <si>
    <t>8524B002</t>
  </si>
  <si>
    <t>Тонер Canon C-EXV49 (8524B002)</t>
  </si>
  <si>
    <t>37797.00</t>
  </si>
  <si>
    <t>8525B002</t>
  </si>
  <si>
    <t>Тонер Canon C-EXV49 (8525B002)</t>
  </si>
  <si>
    <t>63936.00</t>
  </si>
  <si>
    <t>8526B002</t>
  </si>
  <si>
    <t>Тонер Canon C-EXV49 (8526B002)</t>
  </si>
  <si>
    <t>59329.00</t>
  </si>
  <si>
    <t>8527B002</t>
  </si>
  <si>
    <t>Тонер Canon C-EXV49 (8527B002)</t>
  </si>
  <si>
    <t>59252.00</t>
  </si>
  <si>
    <t>0483C002</t>
  </si>
  <si>
    <t>Тонер Canon CEXV51 Magenta (0483C002)</t>
  </si>
  <si>
    <t>207939.00</t>
  </si>
  <si>
    <t>0484C002</t>
  </si>
  <si>
    <t>Тонер Canon CEXV51 Yellow (0484C002)</t>
  </si>
  <si>
    <t>206002.00</t>
  </si>
  <si>
    <t>1394C002</t>
  </si>
  <si>
    <t>Тонер Canon C-EXV54 Bk (1394C002)</t>
  </si>
  <si>
    <t>33410.00</t>
  </si>
  <si>
    <t>1395C002</t>
  </si>
  <si>
    <t>Тонер Canon C-EXV54 C (1395C002)</t>
  </si>
  <si>
    <t>47374.00</t>
  </si>
  <si>
    <t>1396C002</t>
  </si>
  <si>
    <t>Тонер Canon C-EXV54 M (1396C002)</t>
  </si>
  <si>
    <t>47261.00</t>
  </si>
  <si>
    <t>1397C002</t>
  </si>
  <si>
    <t>Тонер Canon C-EXV54 Y (1397C002)</t>
  </si>
  <si>
    <t>47349.00</t>
  </si>
  <si>
    <t>4311C001</t>
  </si>
  <si>
    <t>Тонер Canon C-EXV60 (4311C001)</t>
  </si>
  <si>
    <t>19498.00</t>
  </si>
  <si>
    <t>GP 215 int</t>
  </si>
  <si>
    <t>Тонер Canon GP 215 (GP 215 int)</t>
  </si>
  <si>
    <t>1284C001</t>
  </si>
  <si>
    <t>Тонер Canon PlotWave 345/365 Black (1284C001)</t>
  </si>
  <si>
    <t>101359.00</t>
  </si>
  <si>
    <t>Тонер Nashuatec MPC3300 (841140)</t>
  </si>
  <si>
    <t>32506.00</t>
  </si>
  <si>
    <t>006R01282</t>
  </si>
  <si>
    <t>Тонер Xerox 006R01282 (006R01282)</t>
  </si>
  <si>
    <t>45808.00</t>
  </si>
  <si>
    <t>006R01283</t>
  </si>
  <si>
    <t>Тонер Xerox 006R01283 (006R01283)</t>
  </si>
  <si>
    <t>3760C002</t>
  </si>
  <si>
    <t>Тонер-картридж Canon C-EXV 59 (3760C002)</t>
  </si>
  <si>
    <t>59334.00</t>
  </si>
  <si>
    <t>3642C001</t>
  </si>
  <si>
    <t>Тонер-картридж Canon imagePRESS Toner T07 (3642C001)</t>
  </si>
  <si>
    <t>132391.00</t>
  </si>
  <si>
    <t>3643C001</t>
  </si>
  <si>
    <t>Тонер-картридж Canon imagePRESS Toner T07 (3643C001)</t>
  </si>
  <si>
    <t>130757.00</t>
  </si>
  <si>
    <t>3644C001</t>
  </si>
  <si>
    <t>Тонер-картридж Canon imagePRESS Toner T07 (3644C001)</t>
  </si>
  <si>
    <t>W1470A</t>
  </si>
  <si>
    <t>Тонер-картридж HP Europe Black Original LaserJet (W1470A)</t>
  </si>
  <si>
    <t>97592.00</t>
  </si>
  <si>
    <t>Программное обеспечение</t>
  </si>
  <si>
    <t>Антивирусы</t>
  </si>
  <si>
    <t>Антивирус Касперского</t>
  </si>
  <si>
    <t>KL4863LAPFQ</t>
  </si>
  <si>
    <t>Kaspersky Endpoint Security for Business - Select STAN and Caucasus Edition. 25-49 Node 1 year Educa</t>
  </si>
  <si>
    <t>2297.00</t>
  </si>
  <si>
    <t>KL2128LCEFS</t>
  </si>
  <si>
    <t>Kaspersky Small Office Security 2 for Personal Computers CIS and Baltic Edition. 5-Workstation 1 yea</t>
  </si>
  <si>
    <t>47546.00</t>
  </si>
  <si>
    <t>A27108</t>
  </si>
  <si>
    <t>KL19560DAFS</t>
  </si>
  <si>
    <t>Антивирус Kaspersky Cloud Password Manager Kazakhstan Edition, 12 мес, 1 ПК, базовый, ESD (KL19560DA</t>
  </si>
  <si>
    <t>9272.00</t>
  </si>
  <si>
    <t>A28163</t>
  </si>
  <si>
    <t>KL10420UCFS_box</t>
  </si>
  <si>
    <t>Антивирус Kaspersky Plus Kazakhstan Edition, 12 мес, 3 ПК, базовый, BOX (KL10420UCFS_box)</t>
  </si>
  <si>
    <t>21706.00</t>
  </si>
  <si>
    <t>A27104</t>
  </si>
  <si>
    <t>KL10420DCFS</t>
  </si>
  <si>
    <t>Антивирус Kaspersky Plus Kazakhstan Edition, 12 мес, 3 ПК, базовый, ESD (KL10420DCFS)</t>
  </si>
  <si>
    <t>A28164</t>
  </si>
  <si>
    <t>KL10420UEFS_box</t>
  </si>
  <si>
    <t>Антивирус Kaspersky Plus Kazakhstan Edition, 12 мес, 5 ПК, базовый, BOX (KL10420UEFS_box)</t>
  </si>
  <si>
    <t>28039.00</t>
  </si>
  <si>
    <t>A27105</t>
  </si>
  <si>
    <t>KL10420DEFS</t>
  </si>
  <si>
    <t>Антивирус Kaspersky Plus Kazakhstan Edition, 12 мес, 5 ПК, базовый, ESD (KL10420DEFS)</t>
  </si>
  <si>
    <t>A27106</t>
  </si>
  <si>
    <t>KL19620DAFS</t>
  </si>
  <si>
    <t>Антивирус Kaspersky Safe Kids Kazakhstan Edition, 12 мес, 1 ПК, базовый, ESD (KL19620DAFS)</t>
  </si>
  <si>
    <t>10794.00</t>
  </si>
  <si>
    <t>A27107</t>
  </si>
  <si>
    <t>KL19870DEFS</t>
  </si>
  <si>
    <t>Антивирус Kaspersky Secure Connection Kazakhstan Edition, 12 мес, 5 ПК, базовый, ESD (KL19870DEFS)</t>
  </si>
  <si>
    <t>17977.00</t>
  </si>
  <si>
    <t>A28165</t>
  </si>
  <si>
    <t>KL10410UCFS_box</t>
  </si>
  <si>
    <t>Антивирус Kaspersky Standard Kazakhstan Edition, 12 мес, 3 ПК, базовый, BOX (KL10410UCFS_box)</t>
  </si>
  <si>
    <t>18086.00</t>
  </si>
  <si>
    <t>A27102</t>
  </si>
  <si>
    <t>KL10410DCFS</t>
  </si>
  <si>
    <t>Антивирус Kaspersky Standard Kazakhstan Edition, 12 мес, 3 ПК, базовый, ESD (KL10410DCFS)</t>
  </si>
  <si>
    <t>A28166</t>
  </si>
  <si>
    <t>KL10410UEFS_box</t>
  </si>
  <si>
    <t>Антивирус Kaspersky Standard Kazakhstan Edition, 12 мес, 5 ПК, базовый, BOX (KL10410UEFS_box)</t>
  </si>
  <si>
    <t>18991.00</t>
  </si>
  <si>
    <t>A27103</t>
  </si>
  <si>
    <t>KL10410DEFS</t>
  </si>
  <si>
    <t>Антивирус Kaspersky Standard Kazakhstan Edition, 12 мес, 5 ПК, базовый, ESD (KL10410DEFS)</t>
  </si>
  <si>
    <t>Антивирус Dr.Web</t>
  </si>
  <si>
    <t>BSW-W12-0002-2-(Box)</t>
  </si>
  <si>
    <t>Dr. Web Security Space PRO,  на 12 месяцев, на 2 ПК ПРОДЛЕНИЕ, в фирменном конверте (BSW-W12-0002-2-</t>
  </si>
  <si>
    <t>8842.00</t>
  </si>
  <si>
    <t>A24974</t>
  </si>
  <si>
    <t>LHW-BK-12M-1-B3</t>
  </si>
  <si>
    <t>Dr.Web Security Space на 12 м., 1 ПК, продление лицензии (LHW-BK-12M-1-B3)</t>
  </si>
  <si>
    <t>5394.00</t>
  </si>
  <si>
    <t>A25075</t>
  </si>
  <si>
    <t>LHW-BK-24M-5-B3</t>
  </si>
  <si>
    <t>Антвиирус Dr.Web Security Space на 24 м., 5 ПК, продление (LHW-BK-24M-5-B3)</t>
  </si>
  <si>
    <t>13794.00</t>
  </si>
  <si>
    <t>A25073</t>
  </si>
  <si>
    <t>LHW-BK-36M-2-B3</t>
  </si>
  <si>
    <t>Антвиирус Dr.Web Security Space на 36 м., 2 ПК, продление (LHW-BK-36M-2-B3)</t>
  </si>
  <si>
    <t>A25141</t>
  </si>
  <si>
    <t>LHM-KK-12M-1-A3</t>
  </si>
  <si>
    <t>Антивирус Dr.Web Katana на 12 м., 1 ПК, базовый (LHM-KK-12M-1-A3)</t>
  </si>
  <si>
    <t>4390.00</t>
  </si>
  <si>
    <t>A25131</t>
  </si>
  <si>
    <t>LHM-KK-12M-1-B3</t>
  </si>
  <si>
    <t>Антивирус Dr.Web Katana на 12 м., 1 ПК, продление (LHM-KK-12M-1-B3)</t>
  </si>
  <si>
    <t>2634.00</t>
  </si>
  <si>
    <t>A25140</t>
  </si>
  <si>
    <t>LHM-KK-12M-2-A3</t>
  </si>
  <si>
    <t>Антивирус Dr.Web Katana на 12 м., 2 ПК, базовый (LHM-KK-12M-2-A3)</t>
  </si>
  <si>
    <t>5588.00</t>
  </si>
  <si>
    <t>A25130</t>
  </si>
  <si>
    <t>LHM-KK-12M-2-B3</t>
  </si>
  <si>
    <t>Антивирус Dr.Web Katana на 12 м., 2 ПК, продление (LHM-KK-12M-2-B3)</t>
  </si>
  <si>
    <t>3353.00</t>
  </si>
  <si>
    <t>A25139</t>
  </si>
  <si>
    <t>LHM-KK-12M-3-A3</t>
  </si>
  <si>
    <t>Антивирус Dr.Web Katana на 12 м., 3 ПК, базовый (LHM-KK-12M-3-A3)</t>
  </si>
  <si>
    <t>8000.00</t>
  </si>
  <si>
    <t>A25129</t>
  </si>
  <si>
    <t>LHM-KK-12M-3-B3</t>
  </si>
  <si>
    <t>Антивирус Dr.Web Katana на 12 м., 3 ПК, продление (LHM-KK-12M-3-B3)</t>
  </si>
  <si>
    <t>4800.00</t>
  </si>
  <si>
    <t>A25138</t>
  </si>
  <si>
    <t>LHM-KK-12M-4-A3</t>
  </si>
  <si>
    <t>Антивирус Dr.Web Katana на 12 м., 4 ПК, базовый (LHM-KK-12M-4-A3)</t>
  </si>
  <si>
    <t>10251.00</t>
  </si>
  <si>
    <t>A25128</t>
  </si>
  <si>
    <t>LHM-KK-12M-4-B3</t>
  </si>
  <si>
    <t>Антивирус Dr.Web Katana на 12 м., 4 ПК, продление (LHM-KK-12M-4-B3)</t>
  </si>
  <si>
    <t>6151.00</t>
  </si>
  <si>
    <t>A25137</t>
  </si>
  <si>
    <t>LHM-KK-12M-5-A3</t>
  </si>
  <si>
    <t>Антивирус Dr.Web Katana на 12 м., 5 ПК, базовый (LHM-KK-12M-5-A3)</t>
  </si>
  <si>
    <t>12663.00</t>
  </si>
  <si>
    <t>A25127</t>
  </si>
  <si>
    <t>LHM-KK-12M-5-B3</t>
  </si>
  <si>
    <t>Антивирус Dr.Web Katana на 12 м., 5 ПК, продление (LHM-KK-12M-5-B3)</t>
  </si>
  <si>
    <t>7598.00</t>
  </si>
  <si>
    <t>A25136</t>
  </si>
  <si>
    <t>LHM-KK-24M-1-A3</t>
  </si>
  <si>
    <t>Антивирус Dr.Web Katana на 24 м., 1 ПК, базовый (LHM-KK-24M-1-A3)</t>
  </si>
  <si>
    <t>7024.00</t>
  </si>
  <si>
    <t>A25126</t>
  </si>
  <si>
    <t>LHM-KK-24M-1-B3</t>
  </si>
  <si>
    <t>Антивирус Dr.Web Katana на 24 м., 1 ПК, продление (LHM-KK-24M-1-B3)</t>
  </si>
  <si>
    <t>5136.00</t>
  </si>
  <si>
    <t>A25135</t>
  </si>
  <si>
    <t>LHM-KK-24M-2-A3</t>
  </si>
  <si>
    <t>Антивирус Dr.Web Katana на 24 м., 2 ПК, базовый (LHM-KK-24M-2-A3)</t>
  </si>
  <si>
    <t>8941.00</t>
  </si>
  <si>
    <t>A25125</t>
  </si>
  <si>
    <t>LHM-KK-24M-2-B3</t>
  </si>
  <si>
    <t>Антивирус Dr.Web Katana на 24 м., 2 ПК, продление (LHM-KK-24M-2-B3)</t>
  </si>
  <si>
    <t>6538.00</t>
  </si>
  <si>
    <t>A25134</t>
  </si>
  <si>
    <t>LHM-KK-24M-3-A3</t>
  </si>
  <si>
    <t>Антивирус Dr.Web Katana на 24 м., 3 ПК, базовый (LHM-KK-24M-3-A3)</t>
  </si>
  <si>
    <t>12800.00</t>
  </si>
  <si>
    <t>A25124</t>
  </si>
  <si>
    <t>LHM-KK-24M-3-B3</t>
  </si>
  <si>
    <t>Антивирус Dr.Web Katana на 24 м., 3 ПК, продление (LHM-KK-24M-3-B3)</t>
  </si>
  <si>
    <t>9360.00</t>
  </si>
  <si>
    <t>A25133</t>
  </si>
  <si>
    <t>LHM-KK-24M-4-A3</t>
  </si>
  <si>
    <t>Антивирус Dr.Web Katana на 24 м., 4 ПК, базовый (LHM-KK-24M-4-A3)</t>
  </si>
  <si>
    <t>16402.00</t>
  </si>
  <si>
    <t>A25123</t>
  </si>
  <si>
    <t>LHM-KK-24M-4-B3</t>
  </si>
  <si>
    <t>Антивирус Dr.Web Katana на 24 м., 4 ПК, продление (LHM-KK-24M-4-B3)</t>
  </si>
  <si>
    <t>11994.00</t>
  </si>
  <si>
    <t>A25132</t>
  </si>
  <si>
    <t>LHM-KK-24M-5-A3</t>
  </si>
  <si>
    <t>Антивирус Dr.Web Katana на 24 м., 5 ПК, базовый (LHM-KK-24M-5-A3)</t>
  </si>
  <si>
    <t>20261.00</t>
  </si>
  <si>
    <t>A25122</t>
  </si>
  <si>
    <t>LHM-KK-24M-5-B3</t>
  </si>
  <si>
    <t>Антивирус Dr.Web Katana на 24 м., 5 ПК, продление (LHM-KK-24M-5-B3)</t>
  </si>
  <si>
    <t>14816.00</t>
  </si>
  <si>
    <t>A25115</t>
  </si>
  <si>
    <t>LHM-KK-36M-1-A3</t>
  </si>
  <si>
    <t>Антивирус Dr.Web Katana на 36 м., 1 ПК, базовый (LHM-KK-36M-1-A3)</t>
  </si>
  <si>
    <t>9526.00</t>
  </si>
  <si>
    <t>A25121</t>
  </si>
  <si>
    <t>LHM-KK-36M-1-B3</t>
  </si>
  <si>
    <t>Антивирус Dr.Web Katana на 36 м., 1 ПК, продление (LHM-KK-36M-1-B3)</t>
  </si>
  <si>
    <t>7551.00</t>
  </si>
  <si>
    <t>A25114</t>
  </si>
  <si>
    <t>LHM-KK-36M-2-A3</t>
  </si>
  <si>
    <t>Антивирус Dr.Web Katana на 36 м., 2 ПК, базовый (LHM-KK-36M-2-A3)</t>
  </si>
  <si>
    <t>12126.00</t>
  </si>
  <si>
    <t>A25120</t>
  </si>
  <si>
    <t>LHM-KK-36M-2-B3</t>
  </si>
  <si>
    <t>Антивирус Dr.Web Katana на 36 м., 2 ПК, продление (LHM-KK-36M-2-B3)</t>
  </si>
  <si>
    <t>9611.00</t>
  </si>
  <si>
    <t>A25113</t>
  </si>
  <si>
    <t>LHM-KK-36M-3-A3</t>
  </si>
  <si>
    <t>Антивирус Dr.Web Katana на 36 м., 3 ПК, базовый (LHM-KK-36M-3-A3)</t>
  </si>
  <si>
    <t>17360.00</t>
  </si>
  <si>
    <t>A25119</t>
  </si>
  <si>
    <t>LHM-KK-36M-3-B3</t>
  </si>
  <si>
    <t>Антивирус Dr.Web Katana на 36 м., 3 ПК, продление (LHM-KK-36M-3-B3)</t>
  </si>
  <si>
    <t>13760.00</t>
  </si>
  <si>
    <t>A25112</t>
  </si>
  <si>
    <t>LHM-KK-36M-4-A3</t>
  </si>
  <si>
    <t>Антивирус Dr.Web Katana на 36 м., 4 ПК, базовый (LHM-KK-36M-4-A3)</t>
  </si>
  <si>
    <t>22245.00</t>
  </si>
  <si>
    <t>A25118</t>
  </si>
  <si>
    <t>LHM-KK-36M-4-B3</t>
  </si>
  <si>
    <t>Антивирус Dr.Web Katana на 36 м., 4 ПК, продление (LHM-KK-36M-4-B3)</t>
  </si>
  <si>
    <t>17632.00</t>
  </si>
  <si>
    <t>A25111</t>
  </si>
  <si>
    <t>LHM-KK-36M-5-A3</t>
  </si>
  <si>
    <t>Антивирус Dr.Web Katana на 36 м., 5 ПК, базовый (LHM-KK-36M-5-A3)</t>
  </si>
  <si>
    <t>27479.00</t>
  </si>
  <si>
    <t>A25117</t>
  </si>
  <si>
    <t>LHM-KK-36M-5-B3</t>
  </si>
  <si>
    <t>Антивирус Dr.Web Katana на 36 м., 5 ПК, продление (LHM-KK-36M-5-B3)</t>
  </si>
  <si>
    <t>21780.00</t>
  </si>
  <si>
    <t>A27716</t>
  </si>
  <si>
    <t>LHM-AA-12M-1-A3</t>
  </si>
  <si>
    <t>Антивирус Dr.Web Security Space (для мобильных устройств) на 12 м., 1 МУ, базовый (LHM-AA-12M-1-A3)</t>
  </si>
  <si>
    <t>A25142</t>
  </si>
  <si>
    <t>LHM-AA-12M-2-A3</t>
  </si>
  <si>
    <t>Антивирус Dr.Web Security Space (для мобильных устройств) на 12 м., 2 МУ, базовый (LHM-AA-12M-2-A3)</t>
  </si>
  <si>
    <t>A25143</t>
  </si>
  <si>
    <t>LHM-AA-12M-3-A3</t>
  </si>
  <si>
    <t>Антивирус Dr.Web Security Space (для мобильных устройств) на 12 м., 3 МУ, базовый (LHM-AA-12M-3-A3)</t>
  </si>
  <si>
    <t>A25144</t>
  </si>
  <si>
    <t>LHM-AA-12M-4-A3</t>
  </si>
  <si>
    <t>Антивирус Dr.Web Security Space (для мобильных устройств) на 12 м., 4 МУ, базовый (LHM-AA-12M-4-A3)</t>
  </si>
  <si>
    <t>A25145</t>
  </si>
  <si>
    <t>LHM-AA-12M-5-A3</t>
  </si>
  <si>
    <t>Антивирус Dr.Web Security Space (для мобильных устройств) на 12 м., 5 МУ, базовый (LHM-AA-12M-5-A3)</t>
  </si>
  <si>
    <t>7490.00</t>
  </si>
  <si>
    <t>A27717</t>
  </si>
  <si>
    <t>LHM-AA-24M-1-A3</t>
  </si>
  <si>
    <t>Антивирус Dr.Web Security Space (для мобильных устройств) на 24 м., 1 МУ, базовый (LHM-AA-24M-1-A3)</t>
  </si>
  <si>
    <t>A25146</t>
  </si>
  <si>
    <t>LHM-AA-24M-2-A3</t>
  </si>
  <si>
    <t>Антивирус Dr.Web Security Space (для мобильных устройств) на 24 м., 2 МУ, базовый (LHM-AA-24M-2-A3)</t>
  </si>
  <si>
    <t>A25147</t>
  </si>
  <si>
    <t>LHM-AA-24M-3-A3</t>
  </si>
  <si>
    <t>Антивирус Dr.Web Security Space (для мобильных устройств) на 24 м., 3 МУ, базовый (LHM-AA-24M-3-A3)</t>
  </si>
  <si>
    <t>5790.00</t>
  </si>
  <si>
    <t>A25148</t>
  </si>
  <si>
    <t>LHM-AA-24M-4-A3</t>
  </si>
  <si>
    <t>Антивирус Dr.Web Security Space (для мобильных устройств) на 24 м., 4 МУ, базовый (LHM-AA-24M-4-A3)</t>
  </si>
  <si>
    <t>A25149</t>
  </si>
  <si>
    <t>LHM-AA-24M-5-A3</t>
  </si>
  <si>
    <t>Антивирус Dr.Web Security Space (для мобильных устройств) на 24 м., 5 МУ, базовый (LHM-AA-24M-5-A3)</t>
  </si>
  <si>
    <t>A25150</t>
  </si>
  <si>
    <t>LHM-AA-36M-1-A3</t>
  </si>
  <si>
    <t>Антивирус Dr.Web Security Space (для мобильных устройств) на 36 м., 1 МУ, базовый (LHM-AA-36M-1-A3)</t>
  </si>
  <si>
    <t>A25151</t>
  </si>
  <si>
    <t>LHM-AA-36M-2-A3</t>
  </si>
  <si>
    <t>Антивирус Dr.Web Security Space (для мобильных устройств) на 36 м., 2 МУ, базовый (LHM-AA-36M-2-A3)</t>
  </si>
  <si>
    <t>A25152</t>
  </si>
  <si>
    <t>LHM-AA-36M-3-A3</t>
  </si>
  <si>
    <t>Антивирус Dr.Web Security Space (для мобильных устройств) на 36 м., 3 МУ, базовый (LHM-AA-36M-3-A3)</t>
  </si>
  <si>
    <t>A25153</t>
  </si>
  <si>
    <t>LHM-AA-36M-4-A3</t>
  </si>
  <si>
    <t>Антивирус Dr.Web Security Space (для мобильных устройств) на 36 м., 4 МУ, базовый (LHM-AA-36M-4-A3)</t>
  </si>
  <si>
    <t>11990.00</t>
  </si>
  <si>
    <t>A25154</t>
  </si>
  <si>
    <t>LHM-AA-36M-5-A3</t>
  </si>
  <si>
    <t>Антивирус Dr.Web Security Space (для мобильных устройств) на 36 м., 5 МУ, базовый (LHM-AA-36M-5-A3)</t>
  </si>
  <si>
    <t>A27718</t>
  </si>
  <si>
    <t>LHW-BK-12M-1-A3</t>
  </si>
  <si>
    <t>Антивирус Dr.Web Security Space на 12 м., 1 ПК, базовый (LHW-BK-12M-1-A3)</t>
  </si>
  <si>
    <t>A27719</t>
  </si>
  <si>
    <t>LHW-BK-12M-2-A3</t>
  </si>
  <si>
    <t>Антивирус Dr.Web Security Space на 12 м., 2 ПК, базовый (LHW-BK-12M-2-A3)</t>
  </si>
  <si>
    <t>A27721</t>
  </si>
  <si>
    <t>LHW-BK-12M-2-B3</t>
  </si>
  <si>
    <t>Антивирус Dr.Web Security Space на 12 м., 2 ПК, продление (LHW-BK-12M-2-B3)</t>
  </si>
  <si>
    <t>6594.00</t>
  </si>
  <si>
    <t>A27720</t>
  </si>
  <si>
    <t>LHW-BK-12M-3-A3</t>
  </si>
  <si>
    <t>Антивирус Dr.Web Security Space на 12 м., 3 ПК, базовый (LHW-BK-12M-3-A3)</t>
  </si>
  <si>
    <t>14990.00</t>
  </si>
  <si>
    <t>A27722</t>
  </si>
  <si>
    <t>LHW-BK-12M-3-B3</t>
  </si>
  <si>
    <t>Антивирус Dr.Web Security Space на 12 м., 3 ПК, продление (LHW-BK-12M-3-B3)</t>
  </si>
  <si>
    <t>8994.00</t>
  </si>
  <si>
    <t>A25108</t>
  </si>
  <si>
    <t>LHW-BK-12M-4-A3</t>
  </si>
  <si>
    <t>Антивирус Dr.Web Security Space на 12 м., 4 ПК, базовый (LHW-BK-12M-4-A3)</t>
  </si>
  <si>
    <t>17990.00</t>
  </si>
  <si>
    <t>A25110</t>
  </si>
  <si>
    <t>LHW-BK-12M-4-B3</t>
  </si>
  <si>
    <t>Антивирус Dr.Web Security Space на 12 м., 4 ПК, продление (LHW-BK-12M-4-B3)</t>
  </si>
  <si>
    <t>A25107</t>
  </si>
  <si>
    <t>LHW-BK-12M-5-A3</t>
  </si>
  <si>
    <t>Антивирус Dr.Web Security Space на 12 м., 5 ПК, базовый (LHW-BK-12M-5-A3)</t>
  </si>
  <si>
    <t>A25109</t>
  </si>
  <si>
    <t>LHW-BK-12M-5-B3</t>
  </si>
  <si>
    <t>Антивирус Dr.Web Security Space на 12 м., 5 ПК, продление (LHW-BK-12M-5-B3)</t>
  </si>
  <si>
    <t>A25106</t>
  </si>
  <si>
    <t>LHW-BK-24M-1-A3</t>
  </si>
  <si>
    <t>Антивирус Dr.Web Security Space на 24 м., 1 ПК, базовый (LHW-BK-24M-1-A3)</t>
  </si>
  <si>
    <t>12990.00</t>
  </si>
  <si>
    <t>A25079</t>
  </si>
  <si>
    <t>LHW-BK-24M-1-B3</t>
  </si>
  <si>
    <t>Антивирус Dr.Web Security Space на 24 м., 1 ПК, продление (LHW-BK-24M-1-B3)</t>
  </si>
  <si>
    <t>7794.00</t>
  </si>
  <si>
    <t>A25105</t>
  </si>
  <si>
    <t>LHW-BK-24M-2-A3</t>
  </si>
  <si>
    <t>Антивирус Dr.Web Security Space на 24 м., 2 ПК, базовый (LHW-BK-24M-2-A3)</t>
  </si>
  <si>
    <t>A25078</t>
  </si>
  <si>
    <t>LHW-BK-24M-2-B3</t>
  </si>
  <si>
    <t>Антивирус Dr.Web Security Space на 24 м., 2 ПК, продление (LHW-BK-24M-2-B3)</t>
  </si>
  <si>
    <t>A25104</t>
  </si>
  <si>
    <t>LHW-BK-24M-3-A3</t>
  </si>
  <si>
    <t>Антивирус Dr.Web Security Space на 24 м., 3 ПК, базовый (LHW-BK-24M-3-A3)</t>
  </si>
  <si>
    <t>A25077</t>
  </si>
  <si>
    <t>LHW-BK-24M-3-B3</t>
  </si>
  <si>
    <t>Антивирус Dr.Web Security Space на 24 м., 3 ПК, продление (LHW-BK-24M-3-B3)</t>
  </si>
  <si>
    <t>A25103</t>
  </si>
  <si>
    <t>LHW-BK-24M-4-A3</t>
  </si>
  <si>
    <t>Антивирус Dr.Web Security Space на 24 м., 4 ПК, базовый (LHW-BK-24M-4-A3)</t>
  </si>
  <si>
    <t>A25076</t>
  </si>
  <si>
    <t>LHW-BK-24M-4-B3</t>
  </si>
  <si>
    <t>Антивирус Dr.Web Security Space на 24 м., 4 ПК, продление (LHW-BK-24M-4-B3)</t>
  </si>
  <si>
    <t>A25102</t>
  </si>
  <si>
    <t>LHW-BK-24M-5-A3</t>
  </si>
  <si>
    <t>Антивирус Dr.Web Security Space на 24 м., 5 ПК, базовый (LHW-BK-24M-5-A3)</t>
  </si>
  <si>
    <t>A25101</t>
  </si>
  <si>
    <t>LHW-BK-36M-1-A3</t>
  </si>
  <si>
    <t>Антивирус Dr.Web Security Space на 36 м., 1 ПК, базовый (LHW-BK-36M-1-A3)</t>
  </si>
  <si>
    <t>A25074</t>
  </si>
  <si>
    <t>LHW-BK-36M-1-B3</t>
  </si>
  <si>
    <t>Антивирус Dr.Web Security Space на 36 м., 1 ПК, продление (LHW-BK-36M-1-B3)</t>
  </si>
  <si>
    <t>A25100</t>
  </si>
  <si>
    <t>LHW-BK-36M-2-A3</t>
  </si>
  <si>
    <t>Антивирус Dr.Web Security Space на 36 м., 2 ПК, базовый (LHW-BK-36M-2-A3)</t>
  </si>
  <si>
    <t>A25099</t>
  </si>
  <si>
    <t>LHW-BK-36M-3-A3</t>
  </si>
  <si>
    <t>Антивирус Dr.Web Security Space на 36 м., 3 ПК, базовый (LHW-BK-36M-3-A3)</t>
  </si>
  <si>
    <t>A25072</t>
  </si>
  <si>
    <t>LHW-BK-36M-3-B3</t>
  </si>
  <si>
    <t>Антивирус Dr.Web Security Space на 36 м., 3 ПК, продление (LHW-BK-36M-3-B3)</t>
  </si>
  <si>
    <t>A25098</t>
  </si>
  <si>
    <t>LHW-BK-36M-4-A3</t>
  </si>
  <si>
    <t>Антивирус Dr.Web Security Space на 36 м., 4 ПК, базовый (LHW-BK-36M-4-A3)</t>
  </si>
  <si>
    <t>A25071</t>
  </si>
  <si>
    <t>LHW-BK-36M-4-B3</t>
  </si>
  <si>
    <t>Антивирус Dr.Web Security Space на 36 м., 4 ПК, продление (LHW-BK-36M-4-B3)</t>
  </si>
  <si>
    <t>A25097</t>
  </si>
  <si>
    <t>LHW-BK-36M-5-A3</t>
  </si>
  <si>
    <t>Антивирус Dr.Web Security Space на 36 м., 5 ПК, базовый (LHW-BK-36M-5-A3)</t>
  </si>
  <si>
    <t>25990.00</t>
  </si>
  <si>
    <t>A25070</t>
  </si>
  <si>
    <t>LHW-BK-36M-5-B3</t>
  </si>
  <si>
    <t>Антивирус Dr.Web Security Space на 36 м., 5 ПК, продление (LHW-BK-36M-5-B3)</t>
  </si>
  <si>
    <t>15594.00</t>
  </si>
  <si>
    <t>ESET</t>
  </si>
  <si>
    <t>A27732</t>
  </si>
  <si>
    <t>A10-ENA. 1 y. for 10.</t>
  </si>
  <si>
    <t>ESET NOD32 Antivirus (A10). For 1 year. For protection 10 objects. (A10-ENA. 1 y. for 10.)</t>
  </si>
  <si>
    <t>46130.00</t>
  </si>
  <si>
    <t>A27728</t>
  </si>
  <si>
    <t>A6-ENA. 1 y. for 6.</t>
  </si>
  <si>
    <t>ESET NOD32 Antivirus (A6). For 1 year. For protection 6 objects. (A6-ENA. 1 y. for 6.)</t>
  </si>
  <si>
    <t>30677.00</t>
  </si>
  <si>
    <t>A27729</t>
  </si>
  <si>
    <t>A7-ENA. 1 y. for 7.</t>
  </si>
  <si>
    <t>ESET NOD32 Antivirus (A7). For 1 year. For protection 7 objects. (A7-ENA. 1 y. for 7.)</t>
  </si>
  <si>
    <t>34917.00</t>
  </si>
  <si>
    <t>A27730</t>
  </si>
  <si>
    <t>A8-ENA. 1 y. for 8.</t>
  </si>
  <si>
    <t>ESET NOD32 Antivirus (A8). For 1 year. For protection 8 objects. (A8-ENA. 1 y. for 8.)</t>
  </si>
  <si>
    <t>38898.00</t>
  </si>
  <si>
    <t>A27731</t>
  </si>
  <si>
    <t>A9-ENA. 1 y. for 9.</t>
  </si>
  <si>
    <t>ESET NOD32 Antivirus (A9). For 1 year. For protection 9 objects. (A9-ENA. 1 y. for 9.)</t>
  </si>
  <si>
    <t>42638.00</t>
  </si>
  <si>
    <t>A27723</t>
  </si>
  <si>
    <t>A1-ENA. 1 y. for 1.</t>
  </si>
  <si>
    <t>Антивирус ESET NOD32 Antivirus (A1), 12 мес., 1 уст. (A1-ENA. 1 y. for 1.)</t>
  </si>
  <si>
    <t>11487.00</t>
  </si>
  <si>
    <t>A27724</t>
  </si>
  <si>
    <t>A2-ENA. 1 y. for 2.</t>
  </si>
  <si>
    <t>Антивирус ESET NOD32 Antivirus (A2), 12 мес., 2 уст. (A2-ENA. 1 y. for 2.)</t>
  </si>
  <si>
    <t>15476.00</t>
  </si>
  <si>
    <t>A27725</t>
  </si>
  <si>
    <t>A3-ENA. 1 y. for 3.</t>
  </si>
  <si>
    <t>Антивирус ESET NOD32 Antivirus (A3), 12 мес., 3 уст. (A3-ENA. 1 y. for 3.)</t>
  </si>
  <si>
    <t>19089.00</t>
  </si>
  <si>
    <t>A27726</t>
  </si>
  <si>
    <t>A4-ENA. 1 y. for 4.</t>
  </si>
  <si>
    <t>Антивирус ESET NOD32 Antivirus (A4), 12 мес., 4 уст. (A4-ENA. 1 y. for 4.)</t>
  </si>
  <si>
    <t>22949.00</t>
  </si>
  <si>
    <t>A27727</t>
  </si>
  <si>
    <t>A5-ENA. 1 y. for 5.</t>
  </si>
  <si>
    <t>Антивирус ESET NOD32 Antivirus (A5), 12 мес., 5 уст. (A5-ENA. 1 y. for 5.)</t>
  </si>
  <si>
    <t>26810.00</t>
  </si>
  <si>
    <t>Программное обеспечение Microsoft</t>
  </si>
  <si>
    <t>Операционные системы (ОС)</t>
  </si>
  <si>
    <t>A27856</t>
  </si>
  <si>
    <t>KW9-00664</t>
  </si>
  <si>
    <t>Операционная система Windows 11 Home, 64-bit, мультиязычная, ESD (KW9-00664)</t>
  </si>
  <si>
    <t>71832.00</t>
  </si>
  <si>
    <t>A24832</t>
  </si>
  <si>
    <t>HAJ-00120</t>
  </si>
  <si>
    <t>Операционная система Windows 11 Home, 64-bit, русский (KZ Only), USB (BOX) (HAJ-00120)</t>
  </si>
  <si>
    <t>73402.00</t>
  </si>
  <si>
    <t>A27857</t>
  </si>
  <si>
    <t>FQC-10572</t>
  </si>
  <si>
    <t>Операционная система Windows 11 Pro, 64-bit, мультиязычная, ESD (FQC-10572)</t>
  </si>
  <si>
    <t>108365.00</t>
  </si>
  <si>
    <t>A24837</t>
  </si>
  <si>
    <t>HAV-00160</t>
  </si>
  <si>
    <t>Операционная система Windows 11 Pro, 64-bit, русский (KZ Only), USB (BOX) (HAV-00160)</t>
  </si>
  <si>
    <t>110733.00</t>
  </si>
  <si>
    <t>Пакеты офисных программ</t>
  </si>
  <si>
    <t>A24780</t>
  </si>
  <si>
    <t>KLQ-00692</t>
  </si>
  <si>
    <t>Офисное приложение Office 365 Business Standard, 64 bit, русский, 12 мес., Retail (KLQ-00692)</t>
  </si>
  <si>
    <t>84918.00</t>
  </si>
  <si>
    <t>A24781</t>
  </si>
  <si>
    <t>QQ2-01439</t>
  </si>
  <si>
    <t>Офисное приложение Office 365 Personal, 64 bit, русский, 12 мес., Medialess P8 (QQ2-01439)</t>
  </si>
  <si>
    <t>28016.00</t>
  </si>
  <si>
    <t>A24769</t>
  </si>
  <si>
    <t>T5D-03484</t>
  </si>
  <si>
    <t>Офисное приложение Office Home and Business 2021, 1 ПК, мультиязычное, безвременная ESD (T5D-03484)</t>
  </si>
  <si>
    <t>130039.00</t>
  </si>
  <si>
    <t>A24782</t>
  </si>
  <si>
    <t>T5D-03545</t>
  </si>
  <si>
    <t>Офисное приложение Office Home and Business 2021, 32/64 bit, русский, 1 ПК, Medialess (T5D-03545)</t>
  </si>
  <si>
    <t>147564.00</t>
  </si>
  <si>
    <t>A24770</t>
  </si>
  <si>
    <t>79G-05338</t>
  </si>
  <si>
    <t>Офисное приложение Office Home and Student 2021, 1 ПК, мультиязычное, безвременная ESD (79G-05338)</t>
  </si>
  <si>
    <t>49075.00</t>
  </si>
  <si>
    <t>A24783</t>
  </si>
  <si>
    <t>79G-05424</t>
  </si>
  <si>
    <t>Офисное приложение Office Home and Student 2021, 32/64 bit, русский, 1 ПК, Medialess (79G-05424)</t>
  </si>
  <si>
    <t>56556.00</t>
  </si>
  <si>
    <t>A24771</t>
  </si>
  <si>
    <t>269-17192</t>
  </si>
  <si>
    <t>Офисное приложение Office Pro 2021, 1 ПК, мультиязычное, безвременная ESD (269-17192)</t>
  </si>
  <si>
    <t>217966.00</t>
  </si>
  <si>
    <t>A23406</t>
  </si>
  <si>
    <t>KLQ-00217</t>
  </si>
  <si>
    <t>Офисное приложение Office 365 Business, 32/64 bit, мультиязычное, 12 мес., ESD (KLQ-00217)</t>
  </si>
  <si>
    <t>74308.00</t>
  </si>
  <si>
    <t>A24852</t>
  </si>
  <si>
    <t>6GQ-01598</t>
  </si>
  <si>
    <t>Офисное приложение Office 365 Family, 64 bit, русский, 12 мес., Medialess P8 (6GQ-01598)</t>
  </si>
  <si>
    <t>36890.00</t>
  </si>
  <si>
    <t>A23407</t>
  </si>
  <si>
    <t>6GQ-00084</t>
  </si>
  <si>
    <t>Офисное приложение Office 365 Home, 32/64 bit, мультиязычное, 12 мес., ESD (6GQ-00084)</t>
  </si>
  <si>
    <t>31582.00</t>
  </si>
  <si>
    <t>A23408</t>
  </si>
  <si>
    <t>QQ2-00004</t>
  </si>
  <si>
    <t>Офисное приложение Office 365 Personal, 32/64 bit, мультиязычное, 12 мес., ESD (QQ2-00004)</t>
  </si>
  <si>
    <t>23690.00</t>
  </si>
  <si>
    <t>Tелекоммуникация и связь</t>
  </si>
  <si>
    <t>IP телефоны</t>
  </si>
  <si>
    <t>Настольные телефоны</t>
  </si>
  <si>
    <t>A22455</t>
  </si>
  <si>
    <t>SIP-T54S</t>
  </si>
  <si>
    <t>IP телефон Yealink SIP-T54S (SIP-T54S)</t>
  </si>
  <si>
    <t>97000.00</t>
  </si>
  <si>
    <t>A25259</t>
  </si>
  <si>
    <t>SIP-T30</t>
  </si>
  <si>
    <t>SIP-телефон Yealink  SIP-T30, 1 линия, С БП (замена T19) (SIP-T30)</t>
  </si>
  <si>
    <t>23660.00</t>
  </si>
  <si>
    <t>A25261</t>
  </si>
  <si>
    <t>SIP-T31P</t>
  </si>
  <si>
    <t>SIP-телефон Yealink  SIP-T31P, 2 линии, PoE, с БП (замена T21P) (SIP-T31P)</t>
  </si>
  <si>
    <t>32160.00</t>
  </si>
  <si>
    <t>A25257</t>
  </si>
  <si>
    <t>SIP-T30P</t>
  </si>
  <si>
    <t>SIP-телефон Yealink SIP-T30P, 1 линия, PoE c БП (замена T19P) (SIP-T30P)</t>
  </si>
  <si>
    <t>26690.00</t>
  </si>
  <si>
    <t>A25263</t>
  </si>
  <si>
    <t>SIP-T31</t>
  </si>
  <si>
    <t>SIP-телефон Yealink SIP-T31, 2 линии, с БП (замена T21) (SIP-T31)</t>
  </si>
  <si>
    <t>28180.00</t>
  </si>
  <si>
    <t>A25264</t>
  </si>
  <si>
    <t>SIP-T33G</t>
  </si>
  <si>
    <t>SIP-телефон Yealink SIP-T33G, 4 линии, PoE, GigE, с БП (замена T40G) (SIP-T33G)</t>
  </si>
  <si>
    <t>48480.00</t>
  </si>
  <si>
    <t>A25265</t>
  </si>
  <si>
    <t>SIP-T33P</t>
  </si>
  <si>
    <t>SIP-телефон Yealink SIP-T33P, 4 линии, PoE, с БП (замена T40P) (SIP-T33P)</t>
  </si>
  <si>
    <t>43730.00</t>
  </si>
  <si>
    <t>A22798</t>
  </si>
  <si>
    <t>SIP-T53W</t>
  </si>
  <si>
    <t>SIP-телефон Yealink SIP-T53W (без БП) (SIP-T53W)</t>
  </si>
  <si>
    <t>119520.00</t>
  </si>
  <si>
    <t>A22799</t>
  </si>
  <si>
    <t>SIP-T54W</t>
  </si>
  <si>
    <t>SIP-телефон Yealink SIP-T54W (без БП) (SIP-T54W)</t>
  </si>
  <si>
    <t>152640.00</t>
  </si>
  <si>
    <t>A22800</t>
  </si>
  <si>
    <t>SIP-T57W</t>
  </si>
  <si>
    <t>SIP-телефон Yealink SIP-T57W (без БП) (SIP-T57W)</t>
  </si>
  <si>
    <t>210720.00</t>
  </si>
  <si>
    <t>DECT-телефоны</t>
  </si>
  <si>
    <t>A25260</t>
  </si>
  <si>
    <t>SIP-T31G</t>
  </si>
  <si>
    <t>SIP-телефон Yealink  SIP-T31G, 2 линии, PoE, GigE, с БП (замена T23G) (SIP-T31G)</t>
  </si>
  <si>
    <t>40220.00</t>
  </si>
  <si>
    <t>A22460</t>
  </si>
  <si>
    <t>W56H</t>
  </si>
  <si>
    <t>SIP-трубка Yealink W56H (только трубка) (W56H)</t>
  </si>
  <si>
    <t>62880.00</t>
  </si>
  <si>
    <t>Конференц-телефоны</t>
  </si>
  <si>
    <t>A22797</t>
  </si>
  <si>
    <t>CP930W-Base</t>
  </si>
  <si>
    <t>Конференц-телефон Yealink CP930W-Base (CP930W-Base)</t>
  </si>
  <si>
    <t>316310.00</t>
  </si>
  <si>
    <t>Аксессуары</t>
  </si>
  <si>
    <t>A23526</t>
  </si>
  <si>
    <t>VT9000</t>
  </si>
  <si>
    <t>Беспроводная гарнитура VT9000 Моно 150м DECT (VT9000)</t>
  </si>
  <si>
    <t>74400.00</t>
  </si>
  <si>
    <t>A23435</t>
  </si>
  <si>
    <t>VT9000-D</t>
  </si>
  <si>
    <t>Беспроводная гарнитура VT9000-D  Дуо 150м DECT (VT9000-D)</t>
  </si>
  <si>
    <t>79680.00</t>
  </si>
  <si>
    <t>A23436</t>
  </si>
  <si>
    <t>VT9400</t>
  </si>
  <si>
    <t>Беспроводная гарнитура VT9400 Моно (VT9400)</t>
  </si>
  <si>
    <t>84000.00</t>
  </si>
  <si>
    <t>A23433</t>
  </si>
  <si>
    <t>VT9500</t>
  </si>
  <si>
    <t>Беспроводная гарнитура VT9500 Моно (VT9500)</t>
  </si>
  <si>
    <t>25010.00</t>
  </si>
  <si>
    <t>A23432</t>
  </si>
  <si>
    <t>VT9500-D</t>
  </si>
  <si>
    <t>Беспроводная гарнитура VT9500-D Дуо (VT9500-D)</t>
  </si>
  <si>
    <t>28590.00</t>
  </si>
  <si>
    <t>A23434</t>
  </si>
  <si>
    <t>VT9602</t>
  </si>
  <si>
    <t>Беспроводная гарнитура VT9602 Моно 30м (VT9602)</t>
  </si>
  <si>
    <t>39340.00</t>
  </si>
  <si>
    <t>A23527</t>
  </si>
  <si>
    <t>VT1000-D RJ9(03)</t>
  </si>
  <si>
    <t>Проводная гарнитура VT Дуо Узкополосный звук (VT1000-D RJ9(03))</t>
  </si>
  <si>
    <t>9960.00</t>
  </si>
  <si>
    <t>A23528</t>
  </si>
  <si>
    <t>VT1000 RJ9(03)</t>
  </si>
  <si>
    <t>Проводная гарнитура VT Моно Узкополосный звук (VT1000 RJ9(03))</t>
  </si>
  <si>
    <t>7090.00</t>
  </si>
  <si>
    <t>A23426</t>
  </si>
  <si>
    <t>VT5000-D</t>
  </si>
  <si>
    <t>Проводная гарнитура VT5000-D QD(P)-RJ9(03) Дуо (VT5000-D)</t>
  </si>
  <si>
    <t>16400.00</t>
  </si>
  <si>
    <t>A23430</t>
  </si>
  <si>
    <t>VT6200 QD(P)-RJ9(03)</t>
  </si>
  <si>
    <t>Проводная гарнитура VT6200 QD(P)-RJ9(03) Моно (VT6200 QD(P)-RJ9(03))</t>
  </si>
  <si>
    <t>16790.00</t>
  </si>
  <si>
    <t>A23431</t>
  </si>
  <si>
    <t>VT6200</t>
  </si>
  <si>
    <t>Проводная гарнитура VT6200 USB Моно (VT6200)</t>
  </si>
  <si>
    <t>19200.00</t>
  </si>
  <si>
    <t>A23428</t>
  </si>
  <si>
    <t>VT6200-D QD(P)-RJ9(03)</t>
  </si>
  <si>
    <t>Проводная гарнитура VT6200-D QD(P)-RJ9(03) Дуо (VT6200-D QD(P)-RJ9(03))</t>
  </si>
  <si>
    <t>A23429</t>
  </si>
  <si>
    <t>VT6200-D</t>
  </si>
  <si>
    <t>Проводная гарнитура VT6200-D USB Дуо (VT6200-D)</t>
  </si>
  <si>
    <t>22080.00</t>
  </si>
  <si>
    <t>Компоненты СКС</t>
  </si>
  <si>
    <t>Кабельные каналы и аксессуары</t>
  </si>
  <si>
    <t>L/10619</t>
  </si>
  <si>
    <t>Внешний угол Legrand L/10619 (L/10619)</t>
  </si>
  <si>
    <t>3866.00</t>
  </si>
  <si>
    <t>L/10605</t>
  </si>
  <si>
    <t>Внутренний угол Legrand L/10605 (L/10605)</t>
  </si>
  <si>
    <t>3475.00</t>
  </si>
  <si>
    <t>L/10429</t>
  </si>
  <si>
    <t>Кабельный канал Legrand L/10429 (L/10429)</t>
  </si>
  <si>
    <t>4904.00</t>
  </si>
  <si>
    <t>040001S</t>
  </si>
  <si>
    <t>Кабельный канал Саянский Пластик 040001S (040001S)</t>
  </si>
  <si>
    <t>917.00</t>
  </si>
  <si>
    <t>CLP1F-050-2</t>
  </si>
  <si>
    <t>Разделительная перегородка IEK CLP1F-050-2 (CLP1F-050-2)</t>
  </si>
  <si>
    <t>1533.00</t>
  </si>
  <si>
    <t>L/10958</t>
  </si>
  <si>
    <t>Рамка мозаик Legrand L/10958 (L/10958)</t>
  </si>
  <si>
    <t>3084.00</t>
  </si>
  <si>
    <t>L/10740</t>
  </si>
  <si>
    <t>Т-образный отвод Legrand L/10740 (L/10740)</t>
  </si>
  <si>
    <t>9795.00</t>
  </si>
  <si>
    <t>Монтажное оборудование</t>
  </si>
  <si>
    <t>325-BDWY</t>
  </si>
  <si>
    <t>Органайзер для кабеля Dell/Cable Cover for Small Form Factor,Csutomer Install (325-BDWY)</t>
  </si>
  <si>
    <t>6203.00</t>
  </si>
  <si>
    <t>Установочное электрооборудование</t>
  </si>
  <si>
    <t>L/76561</t>
  </si>
  <si>
    <t>Информационная розетка Legrand L/76561 (L/76561)</t>
  </si>
  <si>
    <t>4293.00</t>
  </si>
  <si>
    <t>L/77254</t>
  </si>
  <si>
    <t>Электрический разъем Legrand L/77254 (L/77254)</t>
  </si>
  <si>
    <t>5996.00</t>
  </si>
  <si>
    <t>Шкафы Toten</t>
  </si>
  <si>
    <t>Комплект крепежа Ship 700906000 (700906000)</t>
  </si>
  <si>
    <t>94.00</t>
  </si>
  <si>
    <t>Продукция ЭЛЕКТРИКА</t>
  </si>
  <si>
    <t>L/404028</t>
  </si>
  <si>
    <t>Автоматический переключатель Legrand 404028 (L/404028)</t>
  </si>
  <si>
    <t>ПВС 3*1,5</t>
  </si>
  <si>
    <t>Кабель СамараКабель/ПВС 3*1,5/1,5 мм2 мм (ПВС 3*1,5)</t>
  </si>
  <si>
    <t>252.00</t>
  </si>
  <si>
    <t>Телефоны и факсы</t>
  </si>
  <si>
    <t>Платы и дополнительные устройства</t>
  </si>
  <si>
    <t>KX-TDA3173</t>
  </si>
  <si>
    <t>Плата Panasonic KX-TDA3173 (KX-TDA3173)</t>
  </si>
  <si>
    <t>1066.00</t>
  </si>
  <si>
    <t>KX-TDA 0173</t>
  </si>
  <si>
    <t>Плата расширения Panasonic KX-TDA 0173 (KX-TDA 0173)</t>
  </si>
  <si>
    <t>KX-TE82483X</t>
  </si>
  <si>
    <t>Плата расширения Panasonic KX-TE82483X (KX-TE82483X)</t>
  </si>
  <si>
    <t>79120.00</t>
  </si>
  <si>
    <t>Системные телефоны и консоли</t>
  </si>
  <si>
    <t>CP-8851-K9</t>
  </si>
  <si>
    <t>IP -телефон Cisco CP-8851-K9 (CP-8851-K9)</t>
  </si>
  <si>
    <t>304087.00</t>
  </si>
  <si>
    <t>CP-8865-K9</t>
  </si>
  <si>
    <t>IP -телефон Cisco CP-8865-K9 (CP-8865-K9)</t>
  </si>
  <si>
    <t>Сотовая телефония</t>
  </si>
  <si>
    <t>Аксессуары к сотовым телефонам</t>
  </si>
  <si>
    <t>sBattery-02BL</t>
  </si>
  <si>
    <t>Чехол DF sBattery-02 Black (3200mA) (sBattery-02BL)</t>
  </si>
  <si>
    <t>10227.00</t>
  </si>
  <si>
    <t>Дроны и аксессуары</t>
  </si>
  <si>
    <t>GL300K</t>
  </si>
  <si>
    <t>Дистанционное управление DJI GL300K (GL300K)</t>
  </si>
  <si>
    <t>241651.00</t>
  </si>
  <si>
    <t>СКУД и безопасность</t>
  </si>
  <si>
    <t>Турникеты</t>
  </si>
  <si>
    <t>A28272</t>
  </si>
  <si>
    <t>PERCo-TTR-10AB</t>
  </si>
  <si>
    <t>Моторизованный турникет-трипод PERCo TTR-10AB (PERCo-TTR-10AB)</t>
  </si>
  <si>
    <t>1978574.00</t>
  </si>
  <si>
    <t>A28273</t>
  </si>
  <si>
    <t>PERCo-TTR-10AK</t>
  </si>
  <si>
    <t>Моторизованный турникет-трипод PERCo TTR-10AK (PERCo-TTR-10AK)</t>
  </si>
  <si>
    <t>1602980.00</t>
  </si>
  <si>
    <t>A28274</t>
  </si>
  <si>
    <t>PERCo-TTR-10AT</t>
  </si>
  <si>
    <t>Моторизованный турникет-трипод PERCo TTR-10AT (PERCo-TTR-10AT)</t>
  </si>
  <si>
    <t>1665859.00</t>
  </si>
  <si>
    <t>A28275</t>
  </si>
  <si>
    <t>PERCo-TTR-11А</t>
  </si>
  <si>
    <t>Моторизованный турникет-трипод PERCo TTR-11А (PERCo-TTR-11А)</t>
  </si>
  <si>
    <t>2116068.00</t>
  </si>
  <si>
    <t>A27279</t>
  </si>
  <si>
    <t>6MI0R626L</t>
  </si>
  <si>
    <t>Тумбовый турникет-трипод PERCo TBC01.1 (6MI0R626L)</t>
  </si>
  <si>
    <t>2419561.00</t>
  </si>
  <si>
    <t>A27202</t>
  </si>
  <si>
    <t>PERCo-TTD-03.1G</t>
  </si>
  <si>
    <t>Тумбовый турникет-трипод PERCo TTD-03.1G (PERCo-TTD-03.1G)</t>
  </si>
  <si>
    <t>1835211.00</t>
  </si>
  <si>
    <t>A27280</t>
  </si>
  <si>
    <t>6MI0R6O5D</t>
  </si>
  <si>
    <t>Тумбовый турникет-трипод PERCo TTD-03.1S (6MI0R6O5D)</t>
  </si>
  <si>
    <t>2227572.00</t>
  </si>
  <si>
    <t>A27201</t>
  </si>
  <si>
    <t>PERCo-TTD-03.2G</t>
  </si>
  <si>
    <t>Тумбовый турникет-трипод PERCo TTD-03.2G (PERCo-TTD-03.2G)</t>
  </si>
  <si>
    <t>1631485.00</t>
  </si>
  <si>
    <t>A27281</t>
  </si>
  <si>
    <t>6MI0R6W91</t>
  </si>
  <si>
    <t>Тумбовый турникет-трипод PERCo TTD-03.2S (6MI0R6W91)</t>
  </si>
  <si>
    <t>2046483.00</t>
  </si>
  <si>
    <t>A27203</t>
  </si>
  <si>
    <t>PERCo-TTD-08A</t>
  </si>
  <si>
    <t>Тумбовый турникет-трипод PERCo TTD-08A (PERCo-TTD-08A)</t>
  </si>
  <si>
    <t>2113553.00</t>
  </si>
  <si>
    <t>A27204</t>
  </si>
  <si>
    <t>PERCo-TTD-10A</t>
  </si>
  <si>
    <t>Тумбовый турникет-трипод PERCo TTD-10A (PERCo-TTD-10A)</t>
  </si>
  <si>
    <t>2428783.00</t>
  </si>
  <si>
    <t>A28267</t>
  </si>
  <si>
    <t>PERCo-T-5</t>
  </si>
  <si>
    <t>Турникет-трипод PERCo T-5 (PERCo-T-5)</t>
  </si>
  <si>
    <t>559199.00</t>
  </si>
  <si>
    <t>A28268</t>
  </si>
  <si>
    <t>PERCo-TTR-04.1</t>
  </si>
  <si>
    <t>Турникет-трипод PERCo TTR-04.1 (PERCo-TTR-04.1)</t>
  </si>
  <si>
    <t>949883.00</t>
  </si>
  <si>
    <t>A28269</t>
  </si>
  <si>
    <t>PERCo-TTR-04CW</t>
  </si>
  <si>
    <t>Турникет-трипод PERCo TTR-04CW (PERCo-TTR-04CW)</t>
  </si>
  <si>
    <t>1077317.00</t>
  </si>
  <si>
    <t>A28270</t>
  </si>
  <si>
    <t>PERCo-TTR-07.1</t>
  </si>
  <si>
    <t>Турникет-трипод PERCo TTR-07.1 (PERCo-TTR-07.1)</t>
  </si>
  <si>
    <t>1064741.00</t>
  </si>
  <si>
    <t>A28271</t>
  </si>
  <si>
    <t>PERCo-TTR-08A</t>
  </si>
  <si>
    <t>Турникет-трипод PERCo TTR-08A (PERCo-TTR-08A)</t>
  </si>
  <si>
    <t>1725384.00</t>
  </si>
  <si>
    <t>Шлагбаумы</t>
  </si>
  <si>
    <t>A27197</t>
  </si>
  <si>
    <t>GS04/krug3m</t>
  </si>
  <si>
    <t>Шлагбаум PERCo GS04 со стрелой круглого сечения 3 метра (GS04/krug3m)</t>
  </si>
  <si>
    <t>710945.00</t>
  </si>
  <si>
    <t>A27198</t>
  </si>
  <si>
    <t>GS04/krug4m</t>
  </si>
  <si>
    <t>Шлагбаум PERCo GS04 со стрелой круглого сечения 4,3 метра (GS04/krug4m)</t>
  </si>
  <si>
    <t>720167.00</t>
  </si>
  <si>
    <t>A27199</t>
  </si>
  <si>
    <t>GS04/pryam3m</t>
  </si>
  <si>
    <t>Шлагбаум PERCo GS04 со стрелой прямоугольного сечения 3 метра (GS04/pryam3m)</t>
  </si>
  <si>
    <t>736097.00</t>
  </si>
  <si>
    <t>A27200</t>
  </si>
  <si>
    <t>GS04/pryam4m</t>
  </si>
  <si>
    <t>Шлагбаум PERCo GS04 со стрелой прямоугольного сечения 4,3 метра (GS04/pryam4m)</t>
  </si>
  <si>
    <t>747834.00</t>
  </si>
  <si>
    <t>Контроллеры и считыватели</t>
  </si>
  <si>
    <t>A28167</t>
  </si>
  <si>
    <t>DS-K4H258S</t>
  </si>
  <si>
    <t>Замок электромагнитный Hikvision для установки на металлические, деревянные, стеклянные и противопож</t>
  </si>
  <si>
    <t>21506000.00</t>
  </si>
  <si>
    <t>A28168</t>
  </si>
  <si>
    <t>E510</t>
  </si>
  <si>
    <t>Контроллер Sigur E510 (E510)</t>
  </si>
  <si>
    <t>384000000.00</t>
  </si>
  <si>
    <t>A27206</t>
  </si>
  <si>
    <t>PERCo-CL211.3</t>
  </si>
  <si>
    <t>Контроллер замка PERCo CL211.3 (PERCo-CL211.3)</t>
  </si>
  <si>
    <t>80232.00</t>
  </si>
  <si>
    <t>A28169</t>
  </si>
  <si>
    <t>DS-K4H258-LZ</t>
  </si>
  <si>
    <t>Кронштейн на проем двери (DS-K4H258-LZ)</t>
  </si>
  <si>
    <t>11904000.00</t>
  </si>
  <si>
    <t>A28173</t>
  </si>
  <si>
    <t>DS-K7P02</t>
  </si>
  <si>
    <t>Механическая кнопка доступа Hikvision, открытия двери с контролируемой стороны (DS-K7P02)</t>
  </si>
  <si>
    <t>6686000.00</t>
  </si>
  <si>
    <t>A28171</t>
  </si>
  <si>
    <t>6TH0XQX8D</t>
  </si>
  <si>
    <t>Расширенная поддержка пропусков посетителей, дополнительный модуль ПО Sigur (6TH0XQX8D)</t>
  </si>
  <si>
    <t>10000000.00</t>
  </si>
  <si>
    <t>A28172</t>
  </si>
  <si>
    <t>MR100</t>
  </si>
  <si>
    <t>Считыватель Sigur MR100 Lite (MR100)</t>
  </si>
  <si>
    <t>17120000.00</t>
  </si>
  <si>
    <t>A28170</t>
  </si>
  <si>
    <t>DS-K1T341CM</t>
  </si>
  <si>
    <t>Терминал распознавания лиц Hikvision + Лицензия на использование 4 терминалов (DS-K1T341CM)</t>
  </si>
  <si>
    <t>1978360.00</t>
  </si>
  <si>
    <t>A28265</t>
  </si>
  <si>
    <t>PERCo-CT/L04.2</t>
  </si>
  <si>
    <t>Универсальный контроллер PERCo CT/L04.2 (PERCo-CT/L04.2)</t>
  </si>
  <si>
    <t>233908.00</t>
  </si>
  <si>
    <t>A28266</t>
  </si>
  <si>
    <t>PERCo-CT/L14.1</t>
  </si>
  <si>
    <t>Универсальный контроллер PERCo CT/L14.1 (PERCo-CT/L14.1)</t>
  </si>
  <si>
    <t>280857.00</t>
  </si>
  <si>
    <t>ПО СКУД</t>
  </si>
  <si>
    <t>A27304</t>
  </si>
  <si>
    <t>6MM0O1ELJ</t>
  </si>
  <si>
    <t>PERCo-WM01 Модуль «Учет рабочего времени» (6MM0O1ELJ)</t>
  </si>
  <si>
    <t>86280.00</t>
  </si>
  <si>
    <t>A27305</t>
  </si>
  <si>
    <t>6MM0O1LP4</t>
  </si>
  <si>
    <t>PERCo-WM02 Модуль «Верификация» (6MM0O1LP4)</t>
  </si>
  <si>
    <t>166048.00</t>
  </si>
  <si>
    <t>A27306</t>
  </si>
  <si>
    <t>6MM0O1Y3Q</t>
  </si>
  <si>
    <t>PERCo-WM-04 Интеграция с внешними системами (6MM0O1Y3Q)</t>
  </si>
  <si>
    <t>31907.00</t>
  </si>
  <si>
    <t>A27307</t>
  </si>
  <si>
    <t>6MM0O2471</t>
  </si>
  <si>
    <t>PERCo-WM05 Модуль «Мониторинг» (6MM0O2471)</t>
  </si>
  <si>
    <t>203490.00</t>
  </si>
  <si>
    <t>A27308</t>
  </si>
  <si>
    <t>6MM0O2ANQ</t>
  </si>
  <si>
    <t>PERCo-WM06 Модуль «Интеграция с TRASSIR» (6MM0O2ANQ)</t>
  </si>
  <si>
    <t>A27309</t>
  </si>
  <si>
    <t>6MM0O2HK1</t>
  </si>
  <si>
    <t>PERCo-WM07 Модуль «Интеграция с ИСО Орион» (6MM0O2HK1)</t>
  </si>
  <si>
    <t>187211.00</t>
  </si>
  <si>
    <t>A27310</t>
  </si>
  <si>
    <t>6MM0O2NUX</t>
  </si>
  <si>
    <t>PERCo-WM08 Модуль «Интеграция с Axxon Next» (6MM0O2NUX)</t>
  </si>
  <si>
    <t>A27311</t>
  </si>
  <si>
    <t>6MM0O2UJD</t>
  </si>
  <si>
    <t>PERCo-WME01 Модуль встроенного ПО «Учет рабочего времени» (6MM0O2UJD)</t>
  </si>
  <si>
    <t>A27312</t>
  </si>
  <si>
    <t>6MM0O32B6</t>
  </si>
  <si>
    <t>PERCo-WME02 Модуль встроенного ПО «Верификация» (6MM0O32B6)</t>
  </si>
  <si>
    <t>A27313</t>
  </si>
  <si>
    <t>6MM0O39KN</t>
  </si>
  <si>
    <t>PERCo-WME05 Модуль встроенного ПО «Мониторинг» (6MM0O39KN)</t>
  </si>
  <si>
    <t>A27211</t>
  </si>
  <si>
    <t>PERCo-WM03</t>
  </si>
  <si>
    <t>ПО PERCo WM03 Модуль «Интеграция с 1С» (PERCo-WM03)</t>
  </si>
  <si>
    <t>261281.00</t>
  </si>
  <si>
    <t>A27210</t>
  </si>
  <si>
    <t>PERCo-WSE</t>
  </si>
  <si>
    <t>ПО PERCo WSE «Стандартный пакет встроенного ПО» (PERCo-WSE)</t>
  </si>
  <si>
    <t>179071.00</t>
  </si>
  <si>
    <t>A27209</t>
  </si>
  <si>
    <t>PERCo-WS</t>
  </si>
  <si>
    <t>ПО PERCo-WS «Стандартный пакет ПО» (PERCo-WS)</t>
  </si>
  <si>
    <t>GPS</t>
  </si>
  <si>
    <t>GPS трекеры</t>
  </si>
  <si>
    <t>010-02133-01</t>
  </si>
  <si>
    <t>GPS навигатор Garmin/Montana 700 (010-02133-01)</t>
  </si>
  <si>
    <t>420970.00</t>
  </si>
  <si>
    <t>Хобби и отдых</t>
  </si>
  <si>
    <t>Радиостанции</t>
  </si>
  <si>
    <t>Автомобильные радиостанции</t>
  </si>
  <si>
    <t>A25289</t>
  </si>
  <si>
    <t>Рация  ICOM IC-F6013H 400-470МГц, 8 кан., 50 Вт, без дисплея (85338)</t>
  </si>
  <si>
    <t>132618.00</t>
  </si>
  <si>
    <t>A25188</t>
  </si>
  <si>
    <t>Рация HYTERA MD-785G 400-470 МГц, 1024 кан., 45Вт, опция GPS, DMR (74461)</t>
  </si>
  <si>
    <t>126500.00</t>
  </si>
  <si>
    <t>A25286</t>
  </si>
  <si>
    <t>Рация ICOM IC-F5013H 136-174МГц, 8 кан., 50 Вт, без дисплея (79908)</t>
  </si>
  <si>
    <t>120739.00</t>
  </si>
  <si>
    <t>A25287</t>
  </si>
  <si>
    <t>Рация ICOM IC-F5026 146-174МГц, 128 кан., 25 Вт (79911)</t>
  </si>
  <si>
    <t>128340.00</t>
  </si>
  <si>
    <t>A25288</t>
  </si>
  <si>
    <t>Рация ICOM IC-F5026H 146-174МГц, 128 кан., 50 Вт (79912)</t>
  </si>
  <si>
    <t>124614.00</t>
  </si>
  <si>
    <t>A25290</t>
  </si>
  <si>
    <t>Рация ICOM IC-F6013H 400-470МГц, 8 кан., 50 Вт, без дисплея (79909)</t>
  </si>
  <si>
    <t>126736.00</t>
  </si>
  <si>
    <t>A25291</t>
  </si>
  <si>
    <t>Рация ICOM IC-F6023H 400-470МГц, 128 кан., 50 Вт (79910)</t>
  </si>
  <si>
    <t>155612.00</t>
  </si>
  <si>
    <t>A25292</t>
  </si>
  <si>
    <t>Рация Motorola DM1400, 136-174МГц, 45Вт, 16кан. (аналоговая) (81856)</t>
  </si>
  <si>
    <t>191441.00</t>
  </si>
  <si>
    <t>A25293</t>
  </si>
  <si>
    <t>Рация Motorola DM1400, 403-470МГц, 25Вт, 16кан. (аналоговая) (81857)</t>
  </si>
  <si>
    <t>185558.00</t>
  </si>
  <si>
    <t>A25295</t>
  </si>
  <si>
    <t>Рация Motorola DM2600, 403-470МГц, 40Вт, 256 кан. (цифроаналоговая) (83979)</t>
  </si>
  <si>
    <t>323257.00</t>
  </si>
  <si>
    <t>A25297</t>
  </si>
  <si>
    <t>Рация Motorola DM3400, 136-174МГц, 25-45Вт, 32кан. (63773)</t>
  </si>
  <si>
    <t>136321.00</t>
  </si>
  <si>
    <t>Носимые радиостанции</t>
  </si>
  <si>
    <t>A22144</t>
  </si>
  <si>
    <t>Радиостанция HYT TC-600 400-420МГц (45294)</t>
  </si>
  <si>
    <t>22287.00</t>
  </si>
  <si>
    <t>A22424</t>
  </si>
  <si>
    <t>Рация HYT TC-700 136-174 МГц (45292)</t>
  </si>
  <si>
    <t>109624.00</t>
  </si>
  <si>
    <t>A25178</t>
  </si>
  <si>
    <t>Рация HYTERA BD-505 146-174МГц, 48кан., 5Вт, DMR Tier II/Analogue (83128)</t>
  </si>
  <si>
    <t>78074.00</t>
  </si>
  <si>
    <t>A25179</t>
  </si>
  <si>
    <t>Рация HYTERA BD-505 400-470МГц, 48кан., 4Вт, DMR Tier II/Analogue (83127)</t>
  </si>
  <si>
    <t>74865.00</t>
  </si>
  <si>
    <t>A25183</t>
  </si>
  <si>
    <t>Рация HYTERA BD-615 400-470МГц, IP66, 48кан., 4Вт, DMR Tier II/Analogue (85327)</t>
  </si>
  <si>
    <t>82886.00</t>
  </si>
  <si>
    <t>A25180</t>
  </si>
  <si>
    <t>Рация HYTERA PD-505 400-470МГц, 256кан., 4Вт, DMR Tier II/Analogue (81674)</t>
  </si>
  <si>
    <t>57500.00</t>
  </si>
  <si>
    <t>A25234</t>
  </si>
  <si>
    <t>Рация ICOM IC-A14 118-136МГц, 200кан., 5Вт, BP-232H Li-ion 2250 мАч (61077)</t>
  </si>
  <si>
    <t>149730.00</t>
  </si>
  <si>
    <t>A25237</t>
  </si>
  <si>
    <t>Рация ICOM IC-F3003 146-174МГц, 16кан., 5Вт, BP-298 Li-Ion 2250 мАч (79906)</t>
  </si>
  <si>
    <t>A25238</t>
  </si>
  <si>
    <t>Рация ICOM IC-F3036S 146-174МГц, 128кан., 5Вт, BP-232WP Li-ion 2250мАч, без з/у (81006)</t>
  </si>
  <si>
    <t>116576.00</t>
  </si>
  <si>
    <t>A25240</t>
  </si>
  <si>
    <t>Рация ICOM IC-F4003 400-470МГц, 16кан., 5Вт, BP-298 (Li-Ion 2250 мАч) (79907)</t>
  </si>
  <si>
    <t>88234.00</t>
  </si>
  <si>
    <t>A22151</t>
  </si>
  <si>
    <t>Рация Motorola DP3401 403-470 МГц (61420)</t>
  </si>
  <si>
    <t>143244.00</t>
  </si>
  <si>
    <t>A22153</t>
  </si>
  <si>
    <t>Рация Motorola MTH800 380-430 МГц (45644)</t>
  </si>
  <si>
    <t>258635.00</t>
  </si>
  <si>
    <t>A22152</t>
  </si>
  <si>
    <t>Рация Motorola MTP850S 380-430 МГц (76944)</t>
  </si>
  <si>
    <t>232772.00</t>
  </si>
  <si>
    <t>A22149</t>
  </si>
  <si>
    <t>Рация Motorola P180 435-480 МГц (69019)</t>
  </si>
  <si>
    <t>35534.00</t>
  </si>
  <si>
    <t>Дополнительное оборудование для радиостанций</t>
  </si>
  <si>
    <t>Аккумуляторы</t>
  </si>
  <si>
    <t>A20749</t>
  </si>
  <si>
    <t>Аккумулятор FDC FDB-25 Li-ion (7,4V-3,5A/H) для р/ст FD-850 (82412)</t>
  </si>
  <si>
    <t>13904.00</t>
  </si>
  <si>
    <t>A25308</t>
  </si>
  <si>
    <t>Аккумулятор HYT BH1104, Ni-MH (6V-1,1A/H) для р/ст TC-500 (46777)</t>
  </si>
  <si>
    <t>6952.00</t>
  </si>
  <si>
    <t>A25310</t>
  </si>
  <si>
    <t>Аккумулятор HYT BH-1801, Ni-MH (7,2V-1,8A/H) для р/ст TC-700 (52200)</t>
  </si>
  <si>
    <t>8625.00</t>
  </si>
  <si>
    <t>A25311</t>
  </si>
  <si>
    <t>Аккумулятор HYT BL-1301, Li-ion (7,4V-1,3A/H) для р/ст TC-508/TC-518 (74028)</t>
  </si>
  <si>
    <t>A25313</t>
  </si>
  <si>
    <t>Аккумулятор HYT BL-1715, Li-ion (3,7V-1,7A/H) для р/ст TC-320 (72187)</t>
  </si>
  <si>
    <t>9626.00</t>
  </si>
  <si>
    <t>A25314</t>
  </si>
  <si>
    <t>Аккумулятор HYT BL-1719, Li-ion (7,4V-1,65A/H) для р/ст TC-508/518 (80038)</t>
  </si>
  <si>
    <t>16577.00</t>
  </si>
  <si>
    <t>A25316</t>
  </si>
  <si>
    <t>Аккумулятор HYT BL-2202, Li-Ion (3,8V-2,2A/H) для р/ст BD-305 (84961)</t>
  </si>
  <si>
    <t>10160.00</t>
  </si>
  <si>
    <t>A25317</t>
  </si>
  <si>
    <t>Аккумулятор Hytera BL-1504, Li-ion (7,2V - 1,5 A/H) для раций PD4xx/PD5xx/PD6xx (82940)</t>
  </si>
  <si>
    <t>32085.00</t>
  </si>
  <si>
    <t>A25323</t>
  </si>
  <si>
    <t>Аккумулятор Icom BP-209, Ni-CD (7,2V-1,1 A/H) для раций IC-F11/F2/F3GT(GS)/F4GT(GS) (34805)</t>
  </si>
  <si>
    <t>5750.00</t>
  </si>
  <si>
    <t>A25324</t>
  </si>
  <si>
    <t>Аккумулятор Icom BP-232, Li-ion (7,4V-2,0 A/H) для раций IC-F16/F26/F33/F43 (42890)</t>
  </si>
  <si>
    <t>19251.00</t>
  </si>
  <si>
    <t>A25326</t>
  </si>
  <si>
    <t>Аккумулятор Icom BP-298, Li-ion (7.4V- 2,25A/H) для раций IC-F3003/F4003 (85457)</t>
  </si>
  <si>
    <t>24332.00</t>
  </si>
  <si>
    <t>A25327</t>
  </si>
  <si>
    <t>Аккумулятор Motorola HKNN4013A, Li-Ion (3,7V-1,8A/H) для раций SL4000 (82789)</t>
  </si>
  <si>
    <t>25133.00</t>
  </si>
  <si>
    <t>A25330</t>
  </si>
  <si>
    <t>Аккумулятор Motorola NNTN4970, Li-Ion (1,6A/H) для раций CP040/140/CP160/CP180 (33943)</t>
  </si>
  <si>
    <t>47593.00</t>
  </si>
  <si>
    <t>Зарядные устройства</t>
  </si>
  <si>
    <t>A25458</t>
  </si>
  <si>
    <t>Зарядное уст-во EMS-30 для GP900/1200/MTX838 ускоренное/медленное (42468)</t>
  </si>
  <si>
    <t>2966.00</t>
  </si>
  <si>
    <t>A25460</t>
  </si>
  <si>
    <t>Зарядное уст-во KSC-24A для Kenwood TK-2107/3107/270G/370G ускоренное (38017)</t>
  </si>
  <si>
    <t>8004.00</t>
  </si>
  <si>
    <t>A25452</t>
  </si>
  <si>
    <t>Зарядное уст-во для Motorola T-5320/T-5620 (30466)</t>
  </si>
  <si>
    <t>575.00</t>
  </si>
  <si>
    <t>A25454</t>
  </si>
  <si>
    <t>Зарядное устройство EMS-30CL для BP-211Li ускоренное (52062)</t>
  </si>
  <si>
    <t>1634.00</t>
  </si>
  <si>
    <t>A25456</t>
  </si>
  <si>
    <t>Зарядное устройство EMS-30L для Li-ion аккумуляторов GP1/3/6/1280 ускоренное (42465)</t>
  </si>
  <si>
    <t>2102.00</t>
  </si>
  <si>
    <t>A25453</t>
  </si>
  <si>
    <t>Зарядное устройство HYT CH10L09 для р/ст TC-1600 (стакан) (66693)</t>
  </si>
  <si>
    <t>1438.00</t>
  </si>
  <si>
    <t>A25457</t>
  </si>
  <si>
    <t>Зарядное устройство HYT ВС-61 медленное для носимых р/ст (33940)</t>
  </si>
  <si>
    <t>2338.00</t>
  </si>
  <si>
    <t>A25459</t>
  </si>
  <si>
    <t>Зарядное устройство Motorola MDPMTN4049A для Р020/Р030 ускоренное (28525)</t>
  </si>
  <si>
    <t>4907.00</t>
  </si>
  <si>
    <t>A25455</t>
  </si>
  <si>
    <t>Зарядное устройство NTN7160 для Motorola GP900/1200/MTX838 10 часов (7058)</t>
  </si>
  <si>
    <t>A25524</t>
  </si>
  <si>
    <t>Гарнитура EAM15 скрытоносимая 3-х проводная с подвесным микрофоном и РТТ в руке для р/ст TC-700 (беж</t>
  </si>
  <si>
    <t>11500.00</t>
  </si>
  <si>
    <t>A25526</t>
  </si>
  <si>
    <t>Гарнитура EHK03 с креплением на ухо, подвесным микрофоном и кнопкой РТТ для TK2107/3107/370G, TC-268</t>
  </si>
  <si>
    <t>A25527</t>
  </si>
  <si>
    <t>Гарнитура FTN6583 с тангентой РТТ для MTH800 (45647)</t>
  </si>
  <si>
    <t>16043.00</t>
  </si>
  <si>
    <t>A25528</t>
  </si>
  <si>
    <t>Гарнитура HS-14K с передачей звука через ушную кость и выносной кнопкой PTT для р/ст Kenwood, TC-268</t>
  </si>
  <si>
    <t>5635.00</t>
  </si>
  <si>
    <t>A25408</t>
  </si>
  <si>
    <t>Гарнитура HYT EAM12 (наушник с акустической трубкой) с подвесным микрофоном Vox/PTT для р/ст TC508/5</t>
  </si>
  <si>
    <t>A25407</t>
  </si>
  <si>
    <t>Гарнитура HYT EAM13 скрытоносимая 2-х проводная с микрофоном и РТТ в руке для р/ст TC508/518/610/700</t>
  </si>
  <si>
    <t>Микрофоны</t>
  </si>
  <si>
    <t>A25389</t>
  </si>
  <si>
    <t>Гарнитура HS-5K с микрофоном на гибкой штанге для р/ст Kenwood, TC-268 (34801)</t>
  </si>
  <si>
    <t>4485.00</t>
  </si>
  <si>
    <t>A26737</t>
  </si>
  <si>
    <t>Микрофон Motorola PMMN4097C с bluetooth для DM4400/4401/4600/4601 (1043)</t>
  </si>
  <si>
    <t>182350.00</t>
  </si>
  <si>
    <t>A26740</t>
  </si>
  <si>
    <t>Микрофон VoxTech SPK3000-H5 выносной для р/ст Hytera PD6, X1e, X1p, Z1p (56)</t>
  </si>
  <si>
    <t>24599.00</t>
  </si>
  <si>
    <t>A26731</t>
  </si>
  <si>
    <t>Микрофон выносной Hytera SM18N5 IP67 р/ст для PT580H (82243)</t>
  </si>
  <si>
    <t>55079.00</t>
  </si>
  <si>
    <t>A26727</t>
  </si>
  <si>
    <t>Микрофон настольный HYT SM10R2 для р/ст TM-600/610 (79904)</t>
  </si>
  <si>
    <t>37433.00</t>
  </si>
  <si>
    <t>A26732</t>
  </si>
  <si>
    <t>Микрофон настольный Hytera DM01U1 (DWS-RS) (73327)</t>
  </si>
  <si>
    <t>288765.00</t>
  </si>
  <si>
    <t>A26733</t>
  </si>
  <si>
    <t>Микрофон ручной ICOM HM-152 для мобильных р/ст (22733)</t>
  </si>
  <si>
    <t>17647.00</t>
  </si>
  <si>
    <t>A26734</t>
  </si>
  <si>
    <t>Микрофон ручной ICOM HM-240 для р/ст IC-A16E (84796)</t>
  </si>
  <si>
    <t>34224.00</t>
  </si>
  <si>
    <t>A20928</t>
  </si>
  <si>
    <t>Микрофон-динамик выносной ICOM HM-131L для портативной р/ст (82443)</t>
  </si>
  <si>
    <t>14973.00</t>
  </si>
  <si>
    <t>Антенны</t>
  </si>
  <si>
    <t>Направленные, стационарные антенны</t>
  </si>
  <si>
    <t>A25379</t>
  </si>
  <si>
    <t>Антенна всенаправленная Kathrein 737299, 406-430MHz, 2dBi, 50W, 40cm, кабель 1m (83248)</t>
  </si>
  <si>
    <t>88769.00</t>
  </si>
  <si>
    <t>A25373</t>
  </si>
  <si>
    <t>Антенна стационарная Diamond BC200 430-490МГц, 6.5dB, 200Вт, 50 Ом (83275)</t>
  </si>
  <si>
    <t>A25374</t>
  </si>
  <si>
    <t>Антенна стационарная Diamond BC200L 370-430МГц, 5,5dB, 200Вт, 50 Ом (83276)</t>
  </si>
  <si>
    <t>54545.00</t>
  </si>
  <si>
    <t>A20623</t>
  </si>
  <si>
    <t>Антенна стационарная Kenbotong TQJ-400E, 424-440 МГц, 8.5 dBi, 100 Вт, 50 Ом, КСВ не хуже 1,5 (82256</t>
  </si>
  <si>
    <t>31280.00</t>
  </si>
  <si>
    <t>A20625</t>
  </si>
  <si>
    <t>Антенна стационарная Kenbotong TQJ-400E, 440-456 МГц, 8.5 dBi, 100 Вт, 50 Ом, КСВ не хуже 1,5 (82257</t>
  </si>
  <si>
    <t>A25346</t>
  </si>
  <si>
    <t>Антенна стационарная TQJ-400E 408MHz, 8,5DBi (84995)</t>
  </si>
  <si>
    <t>61496.00</t>
  </si>
  <si>
    <t>A25347</t>
  </si>
  <si>
    <t>Антенна стационарная TQJ-400E 416MHz, 8,5DBi (84996)</t>
  </si>
  <si>
    <t>A25348</t>
  </si>
  <si>
    <t>Антенна стационарная TQJ-400E 432MHz, 8,5DBi (84997)</t>
  </si>
  <si>
    <t>A25349</t>
  </si>
  <si>
    <t>Антенна стационарная TQJ-400E 440MHz, 8,5DBi (84998)</t>
  </si>
  <si>
    <t>A25350</t>
  </si>
  <si>
    <t>Антенна стационарная TQJ-400E 448MHz, 8,5DBi (84999)</t>
  </si>
  <si>
    <t>A25351</t>
  </si>
  <si>
    <t>Антенна стационарная TQJ-400E 456MHz, 8,5DBi (85000)</t>
  </si>
  <si>
    <t>A25352</t>
  </si>
  <si>
    <t>Антенна стационарная TQJ-400E 464MHz, 8,5DBi (85001)</t>
  </si>
  <si>
    <t>Портативные антенны</t>
  </si>
  <si>
    <t>A25520</t>
  </si>
  <si>
    <t>Антенна портативная HYT 450-470МГц для р/ст TC-320 (67412)</t>
  </si>
  <si>
    <t>Автомобильные антенны</t>
  </si>
  <si>
    <t>A25384</t>
  </si>
  <si>
    <t>Антенна автомобильная 2J6507BG, 380-400МГц, GPS/GLONASS (врезная с кабелем) (83628)</t>
  </si>
  <si>
    <t>83421.00</t>
  </si>
  <si>
    <t>A25383</t>
  </si>
  <si>
    <t>Антенна автомобильная 2J6507BG, 450-470МГц, GPS/GLONASS (врезная с кабелем) (83629)</t>
  </si>
  <si>
    <t>A25382</t>
  </si>
  <si>
    <t>Антенна автомобильная 2J857BG, 380-430МГц, GPS/GLONASS (врезная с кабелем) (83626)</t>
  </si>
  <si>
    <t>A25381</t>
  </si>
  <si>
    <t>Антенна автомобильная GPS/GLONASS 2J410BG (врезная с кабелем) (83625)</t>
  </si>
  <si>
    <t>18716.00</t>
  </si>
  <si>
    <t>A25376</t>
  </si>
  <si>
    <t>Антенна автомобильная Kathrein K702021, 410-470MHz, 0 dB, N-female, 14,2 cm (без кабеля) (83250)</t>
  </si>
  <si>
    <t>96790.00</t>
  </si>
  <si>
    <t>A25377</t>
  </si>
  <si>
    <t>Антенна автомобильная Kathrein K7023211, 406-428MHz, 0 dB, N-female, 7,0 cm (без кабеля) (83249)</t>
  </si>
  <si>
    <t>83956.00</t>
  </si>
  <si>
    <t>A25366</t>
  </si>
  <si>
    <t>Антенна автомобильная Motorola HAE8438A 430-470МГц 1/4  (c кабелем и магнитным креплением) (6353)</t>
  </si>
  <si>
    <t>21390.00</t>
  </si>
  <si>
    <t>A25367</t>
  </si>
  <si>
    <t>Антенна автомобильная Motorola PMAE4035 403-430МГц 1/4,  (c кабелем) (61428)</t>
  </si>
  <si>
    <t>102137.00</t>
  </si>
  <si>
    <t>A25380</t>
  </si>
  <si>
    <t>Антенна всенаправленная Kathrein 80010339, 405-430MHz, 2dBi, N-female, 7,7 cm (83247)</t>
  </si>
  <si>
    <t>42780.00</t>
  </si>
  <si>
    <t>Металлоискатели</t>
  </si>
  <si>
    <t>Грунтовые металлоискатели</t>
  </si>
  <si>
    <t>A26540</t>
  </si>
  <si>
    <t>Mеталлоискатель GARRETT ACE 400i (82671)</t>
  </si>
  <si>
    <t>220852.00</t>
  </si>
  <si>
    <t>A26544</t>
  </si>
  <si>
    <t>Металлодетектор GARRETT AT GOLD (80350)</t>
  </si>
  <si>
    <t>379673.00</t>
  </si>
  <si>
    <t>A26545</t>
  </si>
  <si>
    <t>Металлодетектор GARRETT AT PRO (80351)</t>
  </si>
  <si>
    <t>340636.00</t>
  </si>
  <si>
    <t>A26542</t>
  </si>
  <si>
    <t>Металлоискатель GARRETT ACE 200i (82669)</t>
  </si>
  <si>
    <t>111228.00</t>
  </si>
  <si>
    <t>A26541</t>
  </si>
  <si>
    <t>Металлоискатель GARRETT ACE 300i (82670)</t>
  </si>
  <si>
    <t>166842.00</t>
  </si>
  <si>
    <t>A26543</t>
  </si>
  <si>
    <t>Металлоискатель GARRETT AT MAX (83709)</t>
  </si>
  <si>
    <t>447051.00</t>
  </si>
  <si>
    <t>Ручные грунтовые металлоискатели</t>
  </si>
  <si>
    <t>A26538</t>
  </si>
  <si>
    <t>Металлодетектор GARRETT PRO-POINTER 2 (82673)</t>
  </si>
  <si>
    <t>62031.00</t>
  </si>
  <si>
    <t>A26539</t>
  </si>
  <si>
    <t>Металлодетектор GARRETT PRO-POINTER AT (82348)</t>
  </si>
  <si>
    <t>63101.00</t>
  </si>
  <si>
    <t>EcoFlow</t>
  </si>
  <si>
    <t>A24572</t>
  </si>
  <si>
    <t>Портативная зарядная станция EcoFlow DELTA (50004069)</t>
  </si>
  <si>
    <t>709990.00</t>
  </si>
  <si>
    <t>A25016</t>
  </si>
  <si>
    <t>Портативная зарядная станция EcoFlow DELTA Max (1600) (50059004)</t>
  </si>
  <si>
    <t>881490.00</t>
  </si>
  <si>
    <t>A25015</t>
  </si>
  <si>
    <t>Портативная зарядная станция EcoFlow DELTA Max (2000) (50031006)</t>
  </si>
  <si>
    <t>1126490.00</t>
  </si>
  <si>
    <t>A25017</t>
  </si>
  <si>
    <t>Портативная зарядная станция EcoFlow DELTA Mini (50035008)</t>
  </si>
  <si>
    <t>538490.00</t>
  </si>
</sst>
</file>

<file path=xl/styles.xml><?xml version="1.0" encoding="utf-8"?>
<styleSheet xmlns="http://schemas.openxmlformats.org/spreadsheetml/2006/main" xml:space="preserve">
  <fonts count="8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sz val="12"/>
      <color rgb="FF008C83"/>
      <name val="Arial"/>
      <family val="2"/>
    </font>
    <font>
      <u val="single"/>
      <sz val="12"/>
      <color rgb="FF0563C1"/>
      <name val="Arial"/>
      <family val="2"/>
    </font>
    <font>
      <b/>
      <sz val="10"/>
      <color rgb="FF0563C1"/>
      <name val="Arial"/>
      <family val="2"/>
    </font>
    <font>
      <sz val="12"/>
      <color rgb="FF0563C1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808080"/>
        <bgColor indexed="64"/>
      </patternFill>
    </fill>
    <fill>
      <patternFill patternType="solid">
        <fgColor rgb="FFC0C0C0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double">
        <color rgb="FF000000"/>
      </left>
      <right/>
      <top style="double">
        <color rgb="FF000000"/>
      </top>
      <bottom style="double">
        <color rgb="FF000000"/>
      </bottom>
    </border>
    <border>
      <left/>
      <right/>
      <top style="double">
        <color rgb="FF000000"/>
      </top>
      <bottom style="double">
        <color rgb="FF000000"/>
      </bottom>
    </border>
    <border>
      <left/>
      <right style="double">
        <color rgb="FF000000"/>
      </right>
      <top style="double">
        <color rgb="FF000000"/>
      </top>
      <bottom style="double">
        <color rgb="FF000000"/>
      </bottom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left" vertical="center" wrapText="1"/>
    </xf>
    <xf numFmtId="0" fontId="2" fillId="3" borderId="5" xfId="0" applyFont="1" applyFill="1" applyBorder="1" applyAlignment="1">
      <alignment horizontal="left" vertical="center" wrapText="1"/>
    </xf>
    <xf numFmtId="0" fontId="2" fillId="3" borderId="6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left" vertical="center" wrapText="1" indent="3"/>
    </xf>
    <xf numFmtId="0" fontId="2" fillId="3" borderId="5" xfId="0" applyFont="1" applyFill="1" applyBorder="1" applyAlignment="1">
      <alignment horizontal="left" vertical="center" wrapText="1" indent="3"/>
    </xf>
    <xf numFmtId="0" fontId="2" fillId="3" borderId="6" xfId="0" applyFont="1" applyFill="1" applyBorder="1" applyAlignment="1">
      <alignment horizontal="left" vertical="center" wrapText="1" indent="3"/>
    </xf>
    <xf numFmtId="0" fontId="6" fillId="3" borderId="7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left" vertical="center" wrapText="1" indent="6"/>
    </xf>
    <xf numFmtId="0" fontId="2" fillId="3" borderId="5" xfId="0" applyFont="1" applyFill="1" applyBorder="1" applyAlignment="1">
      <alignment horizontal="left" vertical="center" wrapText="1" indent="6"/>
    </xf>
    <xf numFmtId="0" fontId="2" fillId="3" borderId="6" xfId="0" applyFont="1" applyFill="1" applyBorder="1" applyAlignment="1">
      <alignment horizontal="left" vertical="center" wrapText="1" indent="6"/>
    </xf>
    <xf numFmtId="0" fontId="3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476250</xdr:colOff>
      <xdr:row>0</xdr:row>
      <xdr:rowOff>142875</xdr:rowOff>
    </xdr:from>
    <xdr:ext cx="1219200" cy="619125"/>
    <xdr:pic>
      <xdr:nvPicPr>
        <xdr:cNvPr id="1" name="Logo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2875"/>
          <a:ext cx="1219200" cy="619125"/>
        </a:xfrm>
        <a:prstGeom prst="rect">
          <a:avLst/>
        </a:prstGeom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alsi.kz" TargetMode="External" /><Relationship Id="rId2" Type="http://schemas.openxmlformats.org/officeDocument/2006/relationships/hyperlink" Target="mailto:store@alsi.kz" TargetMode="External" /><Relationship Id="rId3" Type="http://schemas.openxmlformats.org/officeDocument/2006/relationships/hyperlink" Target="mailto:trade@alsi.kz" TargetMode="External" /><Relationship Id="rId4" Type="http://schemas.openxmlformats.org/officeDocument/2006/relationships/hyperlink" Target="http://alsi.kz/ru/catalog/kompyuternaya-tekhnika-yfl/" TargetMode="External" /><Relationship Id="rId5" Type="http://schemas.openxmlformats.org/officeDocument/2006/relationships/hyperlink" Target="http://alsi.kz/ru/catalog/personalnye-kompyutery/" TargetMode="External" /><Relationship Id="rId6" Type="http://schemas.openxmlformats.org/officeDocument/2006/relationships/hyperlink" Target="https://alsi.kz/ru/catalog/personalnye-kompyutery/kompyuter-asus-d700sd-3121000340-90pf03b1-m00va0/" TargetMode="External" /><Relationship Id="rId7" Type="http://schemas.openxmlformats.org/officeDocument/2006/relationships/hyperlink" Target="https://alsi.kz/ru/catalog/personalnye-kompyutery/kompyuter-dell-optiplex-3000-210-bcsw/" TargetMode="External" /><Relationship Id="rId8" Type="http://schemas.openxmlformats.org/officeDocument/2006/relationships/hyperlink" Target="https://alsi.kz/ru/catalog/personalnye-kompyutery/kompyuter-dell-optiplex-3070-210-asbm-123/" TargetMode="External" /><Relationship Id="rId9" Type="http://schemas.openxmlformats.org/officeDocument/2006/relationships/hyperlink" Target="https://alsi.kz/ru/catalog/personalnye-kompyutery/kompyuter-dell-optiplex-3070-sff-210-asbn_56-k200878/" TargetMode="External" /><Relationship Id="rId10" Type="http://schemas.openxmlformats.org/officeDocument/2006/relationships/hyperlink" Target="https://alsi.kz/ru/catalog/personalnye-kompyutery/kompyuter-dell-optiplex-3080-210-avpi_123/" TargetMode="External" /><Relationship Id="rId11" Type="http://schemas.openxmlformats.org/officeDocument/2006/relationships/hyperlink" Target="https://alsi.kz/ru/catalog/personalnye-kompyutery/kompyuter-dell-optiplex-3080-tower-core-i5-10505-328gb512gbubuntulinux-218600/" TargetMode="External" /><Relationship Id="rId12" Type="http://schemas.openxmlformats.org/officeDocument/2006/relationships/hyperlink" Target="https://alsi.kz/ru/catalog/personalnye-kompyutery/kompyuter-dell-optiplex-3080-tower-xcto-tower-210-avpi_12345678-k215225/" TargetMode="External" /><Relationship Id="rId13" Type="http://schemas.openxmlformats.org/officeDocument/2006/relationships/hyperlink" Target="https://alsi.kz/ru/catalog/personalnye-kompyutery/kompyuter-dell-optiplex-3090-sff-core-i5-10505-16gbx1256gb-ssd-dvd-rww11p-km-210-bcof/" TargetMode="External" /><Relationship Id="rId14" Type="http://schemas.openxmlformats.org/officeDocument/2006/relationships/hyperlink" Target="https://alsi.kz/ru/catalog/personalnye-kompyutery/kompyuter-dell-optiplex-5000-210-bcrm_1/" TargetMode="External" /><Relationship Id="rId15" Type="http://schemas.openxmlformats.org/officeDocument/2006/relationships/hyperlink" Target="https://alsi.kz/ru/catalog/personalnye-kompyutery/kompyuter-dell-optiplex-7000-tower-210-bdei-core-i7-1270016gb512gbno-oddw10pro-k225125/" TargetMode="External" /><Relationship Id="rId16" Type="http://schemas.openxmlformats.org/officeDocument/2006/relationships/hyperlink" Target="https://alsi.kz/ru/catalog/personalnye-kompyutery/kompyuter-dell-optiplex-7070-mt-210-asek_04-k202801/" TargetMode="External" /><Relationship Id="rId17" Type="http://schemas.openxmlformats.org/officeDocument/2006/relationships/hyperlink" Target="https://alsi.kz/ru/catalog/personalnye-kompyutery/kompyuter-dell-vostro-3020-210-bfyy-2/" TargetMode="External" /><Relationship Id="rId18" Type="http://schemas.openxmlformats.org/officeDocument/2006/relationships/hyperlink" Target="https://alsi.kz/ru/catalog/personalnye-kompyutery/kompyuter-hp-290-g4-mt-core-i3-101004gb1tb-hdddosdvd-wr-123n2ea/" TargetMode="External" /><Relationship Id="rId19" Type="http://schemas.openxmlformats.org/officeDocument/2006/relationships/hyperlink" Target="https://alsi.kz/ru/catalog/personalnye-kompyutery/kompyuter-hp-290-g4-mt-core-i3-10100-8gb1tb-hddw11pkbdmsnoodd-p24v-5w7l1es/" TargetMode="External" /><Relationship Id="rId20" Type="http://schemas.openxmlformats.org/officeDocument/2006/relationships/hyperlink" Target="https://alsi.kz/ru/catalog/personalnye-kompyutery/kompyuter-hp-desktop-pro-g6-microtower-core-i3-10100-8gb256gb-36t10es/" TargetMode="External" /><Relationship Id="rId21" Type="http://schemas.openxmlformats.org/officeDocument/2006/relationships/hyperlink" Target="https://alsi.kz/ru/catalog/personalnye-kompyutery/kompyuter-hp-europe-elite-slice-g2-5jg15eaacb/" TargetMode="External" /><Relationship Id="rId22" Type="http://schemas.openxmlformats.org/officeDocument/2006/relationships/hyperlink" Target="https://alsi.kz/ru/catalog/personalnye-kompyutery/kompyuter-hp-europe-prodesk-400-g6-9ag50avtc2/" TargetMode="External" /><Relationship Id="rId23" Type="http://schemas.openxmlformats.org/officeDocument/2006/relationships/hyperlink" Target="https://alsi.kz/ru/catalog/personalnye-kompyutery/kompyuter-hp-europe-prodesk-400-g7-9cy18avtc18/" TargetMode="External" /><Relationship Id="rId24" Type="http://schemas.openxmlformats.org/officeDocument/2006/relationships/hyperlink" Target="https://alsi.kz/ru/catalog/personalnye-kompyutery/kompyuter-hp-pro-tower-400-g9-core-i3-121008gb256gbw11p-dgr-dvd-w-usb-kbdmsvga-6a7p2ea/" TargetMode="External" /><Relationship Id="rId25" Type="http://schemas.openxmlformats.org/officeDocument/2006/relationships/hyperlink" Target="https://alsi.kz/ru/catalog/personalnye-kompyutery/kompyuter-hp-prodesk-400-g5-mt-2wy66avtc15-k189897/" TargetMode="External" /><Relationship Id="rId26" Type="http://schemas.openxmlformats.org/officeDocument/2006/relationships/hyperlink" Target="https://alsi.kz/ru/catalog/personalnye-kompyutery/kompyuter-hp-prodesk-400-g7-mt-core-i3-101008gb256gb-ssddosdvd-wr-180w-dp-port-293u9ea/" TargetMode="External" /><Relationship Id="rId27" Type="http://schemas.openxmlformats.org/officeDocument/2006/relationships/hyperlink" Target="https://alsi.kz/ru/catalog/personalnye-kompyutery/kompyuter-hp-prodesk-400-g7-mt-core-i5-105008gb512gbdos180wusbkbdms-vga-2u0d1es/" TargetMode="External" /><Relationship Id="rId28" Type="http://schemas.openxmlformats.org/officeDocument/2006/relationships/hyperlink" Target="https://alsi.kz/ru/catalog/personalnye-kompyutery/kompyuter-hp-prodesk-400-g7-mt-460f6ecacb-core-i5-105008gb512gbno-odddos-k212749/" TargetMode="External" /><Relationship Id="rId29" Type="http://schemas.openxmlformats.org/officeDocument/2006/relationships/hyperlink" Target="https://alsi.kz/ru/catalog/personalnye-kompyutery/kompyuter-hp-prodesk-400-g7-mt-9cy18avtc13-k212712/" TargetMode="External" /><Relationship Id="rId30" Type="http://schemas.openxmlformats.org/officeDocument/2006/relationships/hyperlink" Target="https://alsi.kz/ru/catalog/personalnye-kompyutery/kompyuter-lenovo-thinkcentre-m720q-core-i5-8500t-8gb-500gb-sata128gb-ssd-pciew10p-10t7s1ae00/" TargetMode="External" /><Relationship Id="rId31" Type="http://schemas.openxmlformats.org/officeDocument/2006/relationships/hyperlink" Target="https://alsi.kz/ru/catalog/personalnye-kompyutery/barebon-asus-pn53-b-s5070mv-ryzen-5-6600h-support-ddr5-integrated---radeon-graphics-support-gen4/" TargetMode="External" /><Relationship Id="rId32" Type="http://schemas.openxmlformats.org/officeDocument/2006/relationships/hyperlink" Target="https://alsi.kz/ru/catalog/personalnye-kompyutery/barebon-asus-pn53-b-s7071mv-ryzen-7-6800h-support-ddr5-integrated-radeon-graphics-support-gen4x4/" TargetMode="External" /><Relationship Id="rId33" Type="http://schemas.openxmlformats.org/officeDocument/2006/relationships/hyperlink" Target="http://alsi.kz/ru/catalog/noutbuki-ultrabuki/" TargetMode="External" /><Relationship Id="rId34" Type="http://schemas.openxmlformats.org/officeDocument/2006/relationships/hyperlink" Target="https://alsi.kz/ru/catalog/noutbuki-ultrabuki/mobilnaya-rabochaya-stanciya-dell-mobile-precision-workstation-7780-cto-210-bgpb_slb3424wa/" TargetMode="External" /><Relationship Id="rId35" Type="http://schemas.openxmlformats.org/officeDocument/2006/relationships/hyperlink" Target="https://alsi.kz/ru/catalog/noutbuki-ultrabuki/mobilnaya-rabochaya-stanciya-dell-mobile-workstation-7680-210-bgnt-3214/" TargetMode="External" /><Relationship Id="rId36" Type="http://schemas.openxmlformats.org/officeDocument/2006/relationships/hyperlink" Target="https://alsi.kz/ru/catalog/noutbuki-ultrabuki/noutbuk-acer-a515-57-50kq-aspire-5-nxkn4er003/" TargetMode="External" /><Relationship Id="rId37" Type="http://schemas.openxmlformats.org/officeDocument/2006/relationships/hyperlink" Target="https://alsi.kz/ru/catalog/noutbuki-ultrabuki/noutbuk-acer-a515-57-53pr-aspire-5-nxkqger002/" TargetMode="External" /><Relationship Id="rId38" Type="http://schemas.openxmlformats.org/officeDocument/2006/relationships/hyperlink" Target="https://alsi.kz/ru/catalog/noutbuki-ultrabuki/noutbuk-acer-an16-41-r0u4-nitro-16-nhqkber004/" TargetMode="External" /><Relationship Id="rId39" Type="http://schemas.openxmlformats.org/officeDocument/2006/relationships/hyperlink" Target="https://alsi.kz/ru/catalog/noutbuki-ultrabuki/noutbuk-acer-an515-58-98kn-nhqm0er002/" TargetMode="External" /><Relationship Id="rId40" Type="http://schemas.openxmlformats.org/officeDocument/2006/relationships/hyperlink" Target="https://alsi.kz/ru/catalog/noutbuki-ultrabuki/noutbuk-acer-aspire-7-a715-76g-58cc-nhqmyer001/" TargetMode="External" /><Relationship Id="rId41" Type="http://schemas.openxmlformats.org/officeDocument/2006/relationships/hyperlink" Target="https://alsi.kz/ru/catalog/noutbuki-ultrabuki/noutbuk-acer-aspire-7-a715-76g-72mc-nhqmyer003/" TargetMode="External" /><Relationship Id="rId42" Type="http://schemas.openxmlformats.org/officeDocument/2006/relationships/hyperlink" Target="https://alsi.kz/ru/catalog/noutbuki-ultrabuki/noutbuk-acer-extensa-15-ex215-32-nxegner003/" TargetMode="External" /><Relationship Id="rId43" Type="http://schemas.openxmlformats.org/officeDocument/2006/relationships/hyperlink" Target="https://alsi.kz/ru/catalog/noutbuki-ultrabuki/noutbuk-acer-nitro-5-an515-45-r1gw-nhqbser00c/" TargetMode="External" /><Relationship Id="rId44" Type="http://schemas.openxmlformats.org/officeDocument/2006/relationships/hyperlink" Target="https://alsi.kz/ru/catalog/noutbuki-ultrabuki/noutbuk-acer-nitro-5-an515-57-5258-nhqeler002/" TargetMode="External" /><Relationship Id="rId45" Type="http://schemas.openxmlformats.org/officeDocument/2006/relationships/hyperlink" Target="https://alsi.kz/ru/catalog/noutbuki-ultrabuki/noutbuk-acer-ph317-56-70j1-predator-helios-300-nhqgver003/" TargetMode="External" /><Relationship Id="rId46" Type="http://schemas.openxmlformats.org/officeDocument/2006/relationships/hyperlink" Target="https://alsi.kz/ru/catalog/noutbuki-ultrabuki/noutbuk-acer-pt316-51s-575k-predator-triton-300-se-nhqgher006/" TargetMode="External" /><Relationship Id="rId47" Type="http://schemas.openxmlformats.org/officeDocument/2006/relationships/hyperlink" Target="https://alsi.kz/ru/catalog/noutbuki-ultrabuki/noutbuk-acer-spin-3-sp314-55n-nxk0qer002/" TargetMode="External" /><Relationship Id="rId48" Type="http://schemas.openxmlformats.org/officeDocument/2006/relationships/hyperlink" Target="https://alsi.kz/ru/catalog/noutbuki-ultrabuki/noutbuk-acer-swift-x-sfx16-51g-nxayler001/" TargetMode="External" /><Relationship Id="rId49" Type="http://schemas.openxmlformats.org/officeDocument/2006/relationships/hyperlink" Target="https://alsi.kz/ru/catalog/noutbuki-ultrabuki/noutbuk-acer-travelmate-p2-tmp215-53g-55hs-nxvpter005/" TargetMode="External" /><Relationship Id="rId50" Type="http://schemas.openxmlformats.org/officeDocument/2006/relationships/hyperlink" Target="https://alsi.kz/ru/catalog/noutbuki-ultrabuki/noutbuk-asus-b1400cba-eb0631-14-fhd-ips-core-i3-1215u-8gb256gb-dos-chernyy-90nx0571-m00tr0/" TargetMode="External" /><Relationship Id="rId51" Type="http://schemas.openxmlformats.org/officeDocument/2006/relationships/hyperlink" Target="https://alsi.kz/ru/catalog/noutbuki-ultrabuki/noutbuk-asus-b1400ceae-eb6271-i3-1115g414fhd-ips8g256gb-pciehdcamwifi6btfpbl-kbddos-90nx0/" TargetMode="External" /><Relationship Id="rId52" Type="http://schemas.openxmlformats.org/officeDocument/2006/relationships/hyperlink" Target="https://alsi.kz/ru/catalog/noutbuki-ultrabuki/noutbuk-asus-b1402cga-eb0186-140-fhd-250nt-ips-core-i3-n3058gb256gbdos-720p-90nx0611-m006z/" TargetMode="External" /><Relationship Id="rId53" Type="http://schemas.openxmlformats.org/officeDocument/2006/relationships/hyperlink" Target="https://alsi.kz/ru/catalog/noutbuki-ultrabuki/noutbuk-asus-l2502cya-bq0012x-156-ips-fhd-ryzen-5-5625u8gb-256gbw11pfps-bl-kbd-48wh-90nx05/" TargetMode="External" /><Relationship Id="rId54" Type="http://schemas.openxmlformats.org/officeDocument/2006/relationships/hyperlink" Target="https://alsi.kz/ru/catalog/noutbuki-ultrabuki/noutbuk-asus-b1500cba-bq2543x-156-fhd-250nt-ips-core-i7-1255u16gb1tb-w11p-720p-fpsbl-kbd-/" TargetMode="External" /><Relationship Id="rId55" Type="http://schemas.openxmlformats.org/officeDocument/2006/relationships/hyperlink" Target="https://alsi.kz/ru/catalog/noutbuki-ultrabuki/noutbuk-asus-b1502cva-bq0343-plastic-156-ips-fhd-core-i5-1335u8gb512gbdos-fps-bl-kbd720p4/" TargetMode="External" /><Relationship Id="rId56" Type="http://schemas.openxmlformats.org/officeDocument/2006/relationships/hyperlink" Target="https://alsi.kz/ru/catalog/noutbuki-ultrabuki/noutbuk-asus-b1502cva-bq0898-156-fhd-ipscore-i7-1355u16gb1tbdosbl-kbdfpscmos-hdir-90nx0/" TargetMode="External" /><Relationship Id="rId57" Type="http://schemas.openxmlformats.org/officeDocument/2006/relationships/hyperlink" Target="https://alsi.kz/ru/catalog/noutbuki-ultrabuki/noutbuk-asus-b1502cva-bq0899x-156-fhd-ipscore-i7-1355u16gb1tbw11pbl-kbdfpscmos-hdir-90n/" TargetMode="External" /><Relationship Id="rId58" Type="http://schemas.openxmlformats.org/officeDocument/2006/relationships/hyperlink" Target="https://alsi.kz/ru/catalog/noutbuki-ultrabuki/noutbuk-asus-b3404cva-q50224x-14-wuxga-300nt-ipscore-i5-1335u8gb512gbw11pbl-kbdfps-720pir/" TargetMode="External" /><Relationship Id="rId59" Type="http://schemas.openxmlformats.org/officeDocument/2006/relationships/hyperlink" Target="https://alsi.kz/ru/catalog/noutbuki-ultrabuki/noutbuk-asus-b3604cva-q90127-16-wuxga-300nt-ipscore-i5-1335u8gb512gbdos-bl-kbdfps-720pir-/" TargetMode="External" /><Relationship Id="rId60" Type="http://schemas.openxmlformats.org/officeDocument/2006/relationships/hyperlink" Target="https://alsi.kz/ru/catalog/noutbuki-ultrabuki/noutbuk-asus-b3604cva-q90128x-16-wuxga-300nt-ipscore-i5-1335u8gb512gb-w11p-fps-kz-bl-kbd-72/" TargetMode="External" /><Relationship Id="rId61" Type="http://schemas.openxmlformats.org/officeDocument/2006/relationships/hyperlink" Target="https://alsi.kz/ru/catalog/noutbuki-ultrabuki/noutbuk-asus-b3604cva-q90129-16-wuxga-300nt-ipscore-i5-1335u16gb512gb-dos-fps-kz-bl-kbd-72/" TargetMode="External" /><Relationship Id="rId62" Type="http://schemas.openxmlformats.org/officeDocument/2006/relationships/hyperlink" Target="https://alsi.kz/ru/catalog/noutbuki-ultrabuki/noutbuk-asus-b3604cva-q90130x-16-wuxga-300nt-ipscore-i5-1335u16gb512gb-w11p-fps-kz-bl-kbd-7/" TargetMode="External" /><Relationship Id="rId63" Type="http://schemas.openxmlformats.org/officeDocument/2006/relationships/hyperlink" Target="https://alsi.kz/ru/catalog/noutbuki-ultrabuki/noutbuk-asus-b5302cba-l50874-133-fhd-470nt-ips-core-i5-1235u-16gb-512gb-dos-1080pnumpad-f/" TargetMode="External" /><Relationship Id="rId64" Type="http://schemas.openxmlformats.org/officeDocument/2006/relationships/hyperlink" Target="https://alsi.kz/ru/catalog/noutbuki-ultrabuki/noutbuk-asus-b5402cba-ki0152-14-fhd-ips-i5-1240p-8gb512gb-dos-hd-irwifi6ebt52fpsbl-90nx0/" TargetMode="External" /><Relationship Id="rId65" Type="http://schemas.openxmlformats.org/officeDocument/2006/relationships/hyperlink" Target="https://alsi.kz/ru/catalog/noutbuki-ultrabuki/noutbuk-asus-b5402cva-kc0184x-14-ips-fhd-400-core-i7-1360p16gb-d51tb-ssd-w11pwifi6ebt53bl-k/" TargetMode="External" /><Relationship Id="rId66" Type="http://schemas.openxmlformats.org/officeDocument/2006/relationships/hyperlink" Target="https://alsi.kz/ru/catalog/noutbuki-ultrabuki/noutbuk-asus-b5402fba-ka0294-14-fhd-ips-core-i5-1240p-8gb-512gb-dos-fpsbl-ir-cam--stylus-/" TargetMode="External" /><Relationship Id="rId67" Type="http://schemas.openxmlformats.org/officeDocument/2006/relationships/hyperlink" Target="https://alsi.kz/ru/catalog/noutbuki-ultrabuki/noutbuk-asus-b5402fva-hy0043-140-fhd-ts-ips-400nt-core-i5-1340p8gb512gbdosbl-kbdfps-90nx0/" TargetMode="External" /><Relationship Id="rId68" Type="http://schemas.openxmlformats.org/officeDocument/2006/relationships/hyperlink" Target="https://alsi.kz/ru/catalog/noutbuki-ultrabuki/noutbuk-asus-b5404cva-qn0083-14-wqxga-ips-500nthdri5-1335u16gb512gbdosfpsbl-kbd-kzhdir-/" TargetMode="External" /><Relationship Id="rId69" Type="http://schemas.openxmlformats.org/officeDocument/2006/relationships/hyperlink" Target="https://alsi.kz/ru/catalog/noutbuki-ultrabuki/noutbuk-asus-b5404cva-qn0086x-14-wqxga-ips-500nthdri7-1355u16gb1tbw11pfpsbl-kbd-kzhdir/" TargetMode="External" /><Relationship Id="rId70" Type="http://schemas.openxmlformats.org/officeDocument/2006/relationships/hyperlink" Target="https://alsi.kz/ru/catalog/noutbuki-ultrabuki/noutbuk-asus-b5602cba-l20107x-16-wquxga-oled-core-i5-1240p8gb512gb-w11p-fps-chernyy-90nx05h1-/" TargetMode="External" /><Relationship Id="rId71" Type="http://schemas.openxmlformats.org/officeDocument/2006/relationships/hyperlink" Target="https://alsi.kz/ru/catalog/noutbuki-ultrabuki/noutbuk-asus-b5602cba-mb0461x-16-ips-wuxga-300nti5-1240p8g-d5512g-pciew11pwifi6bt51720p-irf/" TargetMode="External" /><Relationship Id="rId72" Type="http://schemas.openxmlformats.org/officeDocument/2006/relationships/hyperlink" Target="https://alsi.kz/ru/catalog/noutbuki-ultrabuki/noutbuk-asus-b5604cva-qy0036x-16-wqxga-ips-500nt-core-i5-1335u16gb512gbw11p-fps-bl-kbd-kzhd/" TargetMode="External" /><Relationship Id="rId73" Type="http://schemas.openxmlformats.org/officeDocument/2006/relationships/hyperlink" Target="https://alsi.kz/ru/catalog/noutbuki-ultrabuki/noutbuk-asus-b5604cva-qy0038x-16-wqxga-ips-500nt-core-i7-1355u16gb1tbw11p-fps-bl-kbd-kzhdi/" TargetMode="External" /><Relationship Id="rId74" Type="http://schemas.openxmlformats.org/officeDocument/2006/relationships/hyperlink" Target="https://alsi.kz/ru/catalog/noutbuki-ultrabuki/noutbuk-asus-b9400cba-kc0320x-14-fhd-ips-core-i5-1235u-8gb512gb-w11p-hd-ir-wifi6ebt52-fps/" TargetMode="External" /><Relationship Id="rId75" Type="http://schemas.openxmlformats.org/officeDocument/2006/relationships/hyperlink" Target="https://alsi.kz/ru/catalog/noutbuki-ultrabuki/noutbuk-asus-b9403cva-km0243x-14-3k-oled-90hz-1610-core-i7-1355u32gb1tbw11p-fps-fhdirbl/" TargetMode="External" /><Relationship Id="rId76" Type="http://schemas.openxmlformats.org/officeDocument/2006/relationships/hyperlink" Target="https://alsi.kz/ru/catalog/noutbuki-ultrabuki/noutbuk-asus-b9403cva-km0434-14-oled-wqxga-400nt-core-i5-1355u16gb-d5512gbdoswifi6e1080p-ir/" TargetMode="External" /><Relationship Id="rId77" Type="http://schemas.openxmlformats.org/officeDocument/2006/relationships/hyperlink" Target="https://alsi.kz/ru/catalog/noutbuki-ultrabuki/noutbuk-asus-e1504fa-bq164w-156-fhd-r3-7320u8gb256gbw11h-169-ips-level-60hz-90nb0zr3-m00s10/" TargetMode="External" /><Relationship Id="rId78" Type="http://schemas.openxmlformats.org/officeDocument/2006/relationships/hyperlink" Target="https://alsi.kz/ru/catalog/noutbuki-ultrabuki/noutbuk-asus-expertbook-b1-b1400cba-eb2088x-14-fhdcore-i3-1215u-128gb256gbw11p-chernyy-90nx0/" TargetMode="External" /><Relationship Id="rId79" Type="http://schemas.openxmlformats.org/officeDocument/2006/relationships/hyperlink" Target="https://alsi.kz/ru/catalog/noutbuki-ultrabuki/noutbuk-asus-expertbook-b1-b1500ceae-bq4023x-156-fhd-ipscore-i5-1135g7-248gb512gbw10pblack/" TargetMode="External" /><Relationship Id="rId80" Type="http://schemas.openxmlformats.org/officeDocument/2006/relationships/hyperlink" Target="https://alsi.kz/ru/catalog/noutbuki-ultrabuki/noutbuk-asus-expertbook-b1-b1500ceae-bq4237w-156-fhd-ipscore-i5-1135g7-248gb512gbw11hbklt/" TargetMode="External" /><Relationship Id="rId81" Type="http://schemas.openxmlformats.org/officeDocument/2006/relationships/hyperlink" Target="https://alsi.kz/ru/catalog/noutbuki-ultrabuki/noutbuk-asus-expertbook-b5-b5602cva-l20282-16-4k-3840-x-2400-oledcore-i5-1340p-1916gb512gbn/" TargetMode="External" /><Relationship Id="rId82" Type="http://schemas.openxmlformats.org/officeDocument/2006/relationships/hyperlink" Target="https://alsi.kz/ru/catalog/noutbuki-ultrabuki/noutbuk-asus-expertbook-l1500cda-bq0718w-90nx0401-m07560/" TargetMode="External" /><Relationship Id="rId83" Type="http://schemas.openxmlformats.org/officeDocument/2006/relationships/hyperlink" Target="https://alsi.kz/ru/catalog/noutbuki-ultrabuki/noutbuk-asus-l2502cya-bq0012-156-fhd-ips-ryzen-5-5625u8gb256gbdos-fps-bl-90nx0501-m005j0/" TargetMode="External" /><Relationship Id="rId84" Type="http://schemas.openxmlformats.org/officeDocument/2006/relationships/hyperlink" Target="https://alsi.kz/ru/catalog/noutbuki-ultrabuki/noutbuk-asus-rog-zephyrus-g14-ga402rj-l4067w-90nr09t4-m003u0/" TargetMode="External" /><Relationship Id="rId85" Type="http://schemas.openxmlformats.org/officeDocument/2006/relationships/hyperlink" Target="https://alsi.kz/ru/catalog/noutbuki-ultrabuki/noutbuk-asus-rog-zephyrus-m16-gu603ze-ls034w-90nr0941-m003v0/" TargetMode="External" /><Relationship Id="rId86" Type="http://schemas.openxmlformats.org/officeDocument/2006/relationships/hyperlink" Target="https://alsi.kz/ru/catalog/noutbuki-ultrabuki/noutbuk-asus-zenbook-15-um3504da-bn198-90nb1161-m007c0/" TargetMode="External" /><Relationship Id="rId87" Type="http://schemas.openxmlformats.org/officeDocument/2006/relationships/hyperlink" Target="https://alsi.kz/ru/catalog/noutbuki-ultrabuki/noutbuk-dell-latitude-3410-210-avkz-_23/" TargetMode="External" /><Relationship Id="rId88" Type="http://schemas.openxmlformats.org/officeDocument/2006/relationships/hyperlink" Target="https://alsi.kz/ru/catalog/noutbuki-ultrabuki/noutbuk-dell-latitude-3520-156-fhdcore-i5-1145g78gb512gb-ssdwin11p-backlit-kb-n026l352015em/" TargetMode="External" /><Relationship Id="rId89" Type="http://schemas.openxmlformats.org/officeDocument/2006/relationships/hyperlink" Target="https://alsi.kz/ru/catalog/noutbuki-ultrabuki/noutbuk-dell-latitude-5340-xcto-base-210-bgbf-2120/" TargetMode="External" /><Relationship Id="rId90" Type="http://schemas.openxmlformats.org/officeDocument/2006/relationships/hyperlink" Target="https://alsi.kz/ru/catalog/noutbuki-ultrabuki/noutbuk-dell-latitude-5400-210-arxk-1/" TargetMode="External" /><Relationship Id="rId91" Type="http://schemas.openxmlformats.org/officeDocument/2006/relationships/hyperlink" Target="https://alsi.kz/ru/catalog/noutbuki-ultrabuki/noutbuk-dell-latitude-5420-210-axvo-a5/" TargetMode="External" /><Relationship Id="rId92" Type="http://schemas.openxmlformats.org/officeDocument/2006/relationships/hyperlink" Target="https://alsi.kz/ru/catalog/noutbuki-ultrabuki/noutbuk-dell-latitude-5520-210-axvq-1/" TargetMode="External" /><Relationship Id="rId93" Type="http://schemas.openxmlformats.org/officeDocument/2006/relationships/hyperlink" Target="https://alsi.kz/ru/catalog/noutbuki-ultrabuki/noutbuk-dell-latitude-5520-210-axvq-111/" TargetMode="External" /><Relationship Id="rId94" Type="http://schemas.openxmlformats.org/officeDocument/2006/relationships/hyperlink" Target="https://alsi.kz/ru/catalog/noutbuki-ultrabuki/noutbuk-dell-latitude-5520-156-fhdcore-i5-1135g78-gb256-gb-ssdw11p-210-axvq-4/" TargetMode="External" /><Relationship Id="rId95" Type="http://schemas.openxmlformats.org/officeDocument/2006/relationships/hyperlink" Target="https://alsi.kz/ru/catalog/noutbuki-ultrabuki/noutbuk-dell-latitude-5520-210-axvq-4-156fhd-core-i5-1135g78gb256gbw11pgreyfpssmartcard-/" TargetMode="External" /><Relationship Id="rId96" Type="http://schemas.openxmlformats.org/officeDocument/2006/relationships/hyperlink" Target="https://alsi.kz/ru/catalog/noutbuki-ultrabuki/noutbuk-dell-latitude-5530-210-bewb_1234-k225049/" TargetMode="External" /><Relationship Id="rId97" Type="http://schemas.openxmlformats.org/officeDocument/2006/relationships/hyperlink" Target="https://alsi.kz/ru/catalog/noutbuki-ultrabuki/noutbuk-dell-vostro-3420-14-fhdcore-i5-1235u8gb256gb-ssdw11p-backlit-kb-n2700pvnb3420emea01_/" TargetMode="External" /><Relationship Id="rId98" Type="http://schemas.openxmlformats.org/officeDocument/2006/relationships/hyperlink" Target="https://alsi.kz/ru/catalog/noutbuki-ultrabuki/noutbuk-dell-vostro-3420-14-fhdcore-i5-1235u16gb512gb-ssdw11p-backlit-kb-n4340pvnb3420emea01/" TargetMode="External" /><Relationship Id="rId99" Type="http://schemas.openxmlformats.org/officeDocument/2006/relationships/hyperlink" Target="https://alsi.kz/ru/catalog/noutbuki-ultrabuki/noutbuk-dell-vostro-3500-210-axud_1-k217645/" TargetMode="External" /><Relationship Id="rId100" Type="http://schemas.openxmlformats.org/officeDocument/2006/relationships/hyperlink" Target="https://alsi.kz/ru/catalog/noutbuki-ultrabuki/noutbuk-dell-vostro-3510-210-azzu_1/" TargetMode="External" /><Relationship Id="rId101" Type="http://schemas.openxmlformats.org/officeDocument/2006/relationships/hyperlink" Target="https://alsi.kz/ru/catalog/noutbuki-ultrabuki/noutbuk-dell-vostro-3510-210-azzu-a5-rpq/" TargetMode="External" /><Relationship Id="rId102" Type="http://schemas.openxmlformats.org/officeDocument/2006/relationships/hyperlink" Target="https://alsi.kz/ru/catalog/noutbuki-ultrabuki/noutbuk-dell-vostro-3510-210-azzu-a6/" TargetMode="External" /><Relationship Id="rId103" Type="http://schemas.openxmlformats.org/officeDocument/2006/relationships/hyperlink" Target="https://alsi.kz/ru/catalog/noutbuki-ultrabuki/noutbuk-dell-vostro-3510-n8034vn3510emea01_2201-210-azzu_02/" TargetMode="External" /><Relationship Id="rId104" Type="http://schemas.openxmlformats.org/officeDocument/2006/relationships/hyperlink" Target="https://alsi.kz/ru/catalog/noutbuki-ultrabuki/noutbuk-dell-vostro-3520-210-becx_2/" TargetMode="External" /><Relationship Id="rId105" Type="http://schemas.openxmlformats.org/officeDocument/2006/relationships/hyperlink" Target="https://alsi.kz/ru/catalog/noutbuki-ultrabuki/noutbuk-dell-vostro-3520-210-becx_3/" TargetMode="External" /><Relationship Id="rId106" Type="http://schemas.openxmlformats.org/officeDocument/2006/relationships/hyperlink" Target="https://alsi.kz/ru/catalog/noutbuki-ultrabuki/noutbuk-dell-vostro-3520-210-becx_4/" TargetMode="External" /><Relationship Id="rId107" Type="http://schemas.openxmlformats.org/officeDocument/2006/relationships/hyperlink" Target="https://alsi.kz/ru/catalog/noutbuki-ultrabuki/noutbuk-dell-vostro-3520-210-becx_5/" TargetMode="External" /><Relationship Id="rId108" Type="http://schemas.openxmlformats.org/officeDocument/2006/relationships/hyperlink" Target="https://alsi.kz/ru/catalog/noutbuki-ultrabuki/noutbuk-dell-vostro-3520-210-becx_6/" TargetMode="External" /><Relationship Id="rId109" Type="http://schemas.openxmlformats.org/officeDocument/2006/relationships/hyperlink" Target="https://alsi.kz/ru/catalog/noutbuki-ultrabuki/noutbuk-dell-vostro-3520-156-fhdcore-i7-1255u16gb512gb-ssdw11p-n5305pvnb3520emea01/" TargetMode="External" /><Relationship Id="rId110" Type="http://schemas.openxmlformats.org/officeDocument/2006/relationships/hyperlink" Target="https://alsi.kz/ru/catalog/noutbuki-ultrabuki/noutbuk-dell-vostro-5410-n4000cvn5410emea01_2205-210-ayro_02/" TargetMode="External" /><Relationship Id="rId111" Type="http://schemas.openxmlformats.org/officeDocument/2006/relationships/hyperlink" Target="https://alsi.kz/ru/catalog/noutbuki-ultrabuki/noutbuk-dell-vostro-5410-14-fhd-core-i5-11300h16gb-2x8gb512gb-ssd-w11p-backlit-kb-n5003vn5/" TargetMode="External" /><Relationship Id="rId112" Type="http://schemas.openxmlformats.org/officeDocument/2006/relationships/hyperlink" Target="https://alsi.kz/ru/catalog/noutbuki-ultrabuki/noutbuk-dell-vostro-notebook-3500-210-axud_12/" TargetMode="External" /><Relationship Id="rId113" Type="http://schemas.openxmlformats.org/officeDocument/2006/relationships/hyperlink" Target="https://alsi.kz/ru/catalog/noutbuki-ultrabuki/noutbuk-gigabyte-aorus-15-bsf-156-qhd-165hz-core-i7-13700h-16gb-1tb-rtx4070-dos-bsf-73kz754/" TargetMode="External" /><Relationship Id="rId114" Type="http://schemas.openxmlformats.org/officeDocument/2006/relationships/hyperlink" Target="https://alsi.kz/ru/catalog/noutbuki-ultrabuki/noutbuk-hp-250-g9-156-fhd-sva-core-i5-1235u-8gb-ddr4-3200-256gb-ssd-w11p-asteroid-silver--t/" TargetMode="External" /><Relationship Id="rId115" Type="http://schemas.openxmlformats.org/officeDocument/2006/relationships/hyperlink" Target="https://alsi.kz/ru/catalog/noutbuki-ultrabuki/noutbuk-hp-470-g8-439q9eabja-k224112/" TargetMode="External" /><Relationship Id="rId116" Type="http://schemas.openxmlformats.org/officeDocument/2006/relationships/hyperlink" Target="https://alsi.kz/ru/catalog/noutbuki-ultrabuki/noutbuk-hp-elitebook-830-g9-133-wuxga-uwva-core-i5-1245u8gb256gbw11p-blit-prem-kbd-6f6q3ea/" TargetMode="External" /><Relationship Id="rId117" Type="http://schemas.openxmlformats.org/officeDocument/2006/relationships/hyperlink" Target="https://alsi.kz/ru/catalog/noutbuki-ultrabuki/noutbuk-hp-elitebook-840-g9-14-wuxga-uwva-core-i5-1235u-8gb-256gb-w11p-5mp-ir-5p6r6ea/" TargetMode="External" /><Relationship Id="rId118" Type="http://schemas.openxmlformats.org/officeDocument/2006/relationships/hyperlink" Target="https://alsi.kz/ru/catalog/noutbuki-ultrabuki/noutbuk-hp-elitebook-860-g9-16-wxga-core-i5-1235u-138gb512gbw11p-6f6e5eauuq/" TargetMode="External" /><Relationship Id="rId119" Type="http://schemas.openxmlformats.org/officeDocument/2006/relationships/hyperlink" Target="https://alsi.kz/ru/catalog/noutbuki-ultrabuki/noutbuk-hp-elitebook-860-g9-16-wuxga-core-i7-1255u-16gb-512gb-ssd-w11pdwngrw10p-6f700ea/" TargetMode="External" /><Relationship Id="rId120" Type="http://schemas.openxmlformats.org/officeDocument/2006/relationships/hyperlink" Target="https://alsi.kz/ru/catalog/noutbuki-ultrabuki/noutbuk-hp-envy-x360-convertible-13-bf0026ci-133-oled-28k-core-i7-1250u16gb512gb-w11h-809p4e/" TargetMode="External" /><Relationship Id="rId121" Type="http://schemas.openxmlformats.org/officeDocument/2006/relationships/hyperlink" Target="https://alsi.kz/ru/catalog/noutbuki-ultrabuki/noutbuk-hp-europe-250-g10-8a5c9eabja/" TargetMode="External" /><Relationship Id="rId122" Type="http://schemas.openxmlformats.org/officeDocument/2006/relationships/hyperlink" Target="https://alsi.kz/ru/catalog/noutbuki-ultrabuki/noutbuk-hp-europe-250-g10-8a5j1eabja/" TargetMode="External" /><Relationship Id="rId123" Type="http://schemas.openxmlformats.org/officeDocument/2006/relationships/hyperlink" Target="https://alsi.kz/ru/catalog/noutbuki-ultrabuki/noutbuk-hp-europe-250-g7-197u0eaacb/" TargetMode="External" /><Relationship Id="rId124" Type="http://schemas.openxmlformats.org/officeDocument/2006/relationships/hyperlink" Target="https://alsi.kz/ru/catalog/noutbuki-ultrabuki/noutbuk-hp-europe-250-g9-6q905esbja/" TargetMode="External" /><Relationship Id="rId125" Type="http://schemas.openxmlformats.org/officeDocument/2006/relationships/hyperlink" Target="https://alsi.kz/ru/catalog/noutbuki-ultrabuki/noutbuk-hp-europe-250-g9-777j4esbja/" TargetMode="External" /><Relationship Id="rId126" Type="http://schemas.openxmlformats.org/officeDocument/2006/relationships/hyperlink" Target="https://alsi.kz/ru/catalog/noutbuki-ultrabuki/noutbuk-hp-europe-250-g9-9b9d9eabja/" TargetMode="External" /><Relationship Id="rId127" Type="http://schemas.openxmlformats.org/officeDocument/2006/relationships/hyperlink" Target="https://alsi.kz/ru/catalog/noutbuki-ultrabuki/noutbuk-hp-europe-470-g8-439q9eaacb/" TargetMode="External" /><Relationship Id="rId128" Type="http://schemas.openxmlformats.org/officeDocument/2006/relationships/hyperlink" Target="https://alsi.kz/ru/catalog/noutbuki-ultrabuki/noutbuk-hp-europe-probook-440-g8-2r9e7eaacb/" TargetMode="External" /><Relationship Id="rId129" Type="http://schemas.openxmlformats.org/officeDocument/2006/relationships/hyperlink" Target="https://alsi.kz/ru/catalog/noutbuki-ultrabuki/noutbuk-hp-europe-probook-440-g8-2x7q8eaacb/" TargetMode="External" /><Relationship Id="rId130" Type="http://schemas.openxmlformats.org/officeDocument/2006/relationships/hyperlink" Target="https://alsi.kz/ru/catalog/noutbuki-ultrabuki/noutbuk-hp-europe-probook-450-g10-817t0eabja/" TargetMode="External" /><Relationship Id="rId131" Type="http://schemas.openxmlformats.org/officeDocument/2006/relationships/hyperlink" Target="https://alsi.kz/ru/catalog/noutbuki-ultrabuki/noutbuk-hp-europe-probook-450-g10-85b31eabja/" TargetMode="External" /><Relationship Id="rId132" Type="http://schemas.openxmlformats.org/officeDocument/2006/relationships/hyperlink" Target="https://alsi.kz/ru/catalog/noutbuki-ultrabuki/noutbuk-hp-europe-probook-450-g8-150d0eaacb/" TargetMode="External" /><Relationship Id="rId133" Type="http://schemas.openxmlformats.org/officeDocument/2006/relationships/hyperlink" Target="https://alsi.kz/ru/catalog/noutbuki-ultrabuki/noutbuk-hp-europe-probook-450-g8-1a893avtc6/" TargetMode="External" /><Relationship Id="rId134" Type="http://schemas.openxmlformats.org/officeDocument/2006/relationships/hyperlink" Target="https://alsi.kz/ru/catalog/noutbuki-ultrabuki/noutbuk-hp-europe-probook-450-g8-1a896avtc3/" TargetMode="External" /><Relationship Id="rId135" Type="http://schemas.openxmlformats.org/officeDocument/2006/relationships/hyperlink" Target="https://alsi.kz/ru/catalog/noutbuki-ultrabuki/noutbuk-hp-europe-probook-450-g8-2r9c0eaacb/" TargetMode="External" /><Relationship Id="rId136" Type="http://schemas.openxmlformats.org/officeDocument/2006/relationships/hyperlink" Target="https://alsi.kz/ru/catalog/noutbuki-ultrabuki/noutbuk-hp-europe-probook-450-g8-2r9d6eaacb/" TargetMode="External" /><Relationship Id="rId137" Type="http://schemas.openxmlformats.org/officeDocument/2006/relationships/hyperlink" Target="https://alsi.kz/ru/catalog/noutbuki-ultrabuki/noutbuk-hp-europe-probook-450-g9-674n0avtc4/" TargetMode="External" /><Relationship Id="rId138" Type="http://schemas.openxmlformats.org/officeDocument/2006/relationships/hyperlink" Target="https://alsi.kz/ru/catalog/noutbuki-ultrabuki/noutbuk-hp-europe-probook-450-g9-6f2m1eauuq/" TargetMode="External" /><Relationship Id="rId139" Type="http://schemas.openxmlformats.org/officeDocument/2006/relationships/hyperlink" Target="https://alsi.kz/ru/catalog/noutbuki-ultrabuki/noutbuk-hp-europe-probook-470-g8-2w3n6avtc/" TargetMode="External" /><Relationship Id="rId140" Type="http://schemas.openxmlformats.org/officeDocument/2006/relationships/hyperlink" Target="https://alsi.kz/ru/catalog/noutbuki-ultrabuki/noutbuk-hp-probook-440-g8-14-fhd-uwva-core-i7-1165g7-8gb-256gb-w10p-fps-2x7q9ea/" TargetMode="External" /><Relationship Id="rId141" Type="http://schemas.openxmlformats.org/officeDocument/2006/relationships/hyperlink" Target="https://alsi.kz/ru/catalog/noutbuki-ultrabuki/noutbuk-hp-probook-440-g914-fhd-core-i5-1235u-8gb-256gb-w11p-6a1x5ea/" TargetMode="External" /><Relationship Id="rId142" Type="http://schemas.openxmlformats.org/officeDocument/2006/relationships/hyperlink" Target="https://alsi.kz/ru/catalog/noutbuki-ultrabuki/noutbuk-hp-probook-440-g9-14-fhd-core-i5-1235u8-gb256-gb-windows-6f1e7eabja/" TargetMode="External" /><Relationship Id="rId143" Type="http://schemas.openxmlformats.org/officeDocument/2006/relationships/hyperlink" Target="https://alsi.kz/ru/catalog/noutbuki-ultrabuki/noutbuk-hp-probook-450-g9-156-fhd-uwva-core-i7-1255u-16gb-ddr4-3200512gbw11p-backlit-6a1t9ea/" TargetMode="External" /><Relationship Id="rId144" Type="http://schemas.openxmlformats.org/officeDocument/2006/relationships/hyperlink" Target="https://alsi.kz/ru/catalog/noutbuki-ultrabuki/noutbuk-hp-probook-450-g9-156-fhd-core-i7-1255u8-gb512-gb-dos-6f1e5eabja/" TargetMode="External" /><Relationship Id="rId145" Type="http://schemas.openxmlformats.org/officeDocument/2006/relationships/hyperlink" Target="https://alsi.kz/ru/catalog/noutbuki-ultrabuki/noutbuk-hp-probook-450-g9-156-fhdcore-i7-1255u-178gb512gbw11p-6s6j8eauuq/" TargetMode="External" /><Relationship Id="rId146" Type="http://schemas.openxmlformats.org/officeDocument/2006/relationships/hyperlink" Target="https://alsi.kz/ru/catalog/noutbuki-ultrabuki/noutbuk-hp-probook-450-g9-156-fhdcore-i5-1235u-138gb256gb-w11p-k228863/" TargetMode="External" /><Relationship Id="rId147" Type="http://schemas.openxmlformats.org/officeDocument/2006/relationships/hyperlink" Target="https://alsi.kz/ru/catalog/noutbuki-ultrabuki/noutbuk-hp-probook-455-g9-156-fhd-ryzen-7-5825u-208gb256gb-w11p-6f1u9eauuq/" TargetMode="External" /><Relationship Id="rId148" Type="http://schemas.openxmlformats.org/officeDocument/2006/relationships/hyperlink" Target="https://alsi.kz/ru/catalog/noutbuki-ultrabuki/noutbuk-hp-zbook-15-g7-mws-2x3q7ecbundle1-k214356/" TargetMode="External" /><Relationship Id="rId149" Type="http://schemas.openxmlformats.org/officeDocument/2006/relationships/hyperlink" Target="https://alsi.kz/ru/catalog/noutbuki-ultrabuki/noutbuk-lenovo-legion-7-16irx9-1632kcore-i7-14700hx32gb1tb-rtx4070-8gb-dos-83fd0043rk/" TargetMode="External" /><Relationship Id="rId150" Type="http://schemas.openxmlformats.org/officeDocument/2006/relationships/hyperlink" Target="https://alsi.kz/ru/catalog/noutbuki-ultrabuki/noutbuk-lenovo-thinkbook-14-g4-aba-14-fhdryzen-5-5625u8gb256gbw11p-21dk000aru/" TargetMode="External" /><Relationship Id="rId151" Type="http://schemas.openxmlformats.org/officeDocument/2006/relationships/hyperlink" Target="https://alsi.kz/ru/catalog/noutbuki-ultrabuki/noutbuk-lenovo-thinkbook-14-g6-irl-14-wuxgacore-i7-13700h16gb512gbw11p-21kg004sru/" TargetMode="External" /><Relationship Id="rId152" Type="http://schemas.openxmlformats.org/officeDocument/2006/relationships/hyperlink" Target="https://alsi.kz/ru/catalog/noutbuki-ultrabuki/noutbuk-lenovo-thinkbook-15-g2-itl-fps-20ve0007ru/" TargetMode="External" /><Relationship Id="rId153" Type="http://schemas.openxmlformats.org/officeDocument/2006/relationships/hyperlink" Target="https://alsi.kz/ru/catalog/noutbuki-ultrabuki/noutbuk-lenovo-thinkbook-15-g2-itl-156fhdcore-i3-1115g48gb3200256gb-ssddosfps-20ve0054ru/" TargetMode="External" /><Relationship Id="rId154" Type="http://schemas.openxmlformats.org/officeDocument/2006/relationships/hyperlink" Target="https://alsi.kz/ru/catalog/noutbuki-ultrabuki/noutbuk-lenovo-thinkbook-15-g2-itl-core-i5-1135g7-8gb-512gb-mx450-2gb-w10p-20ves01f00/" TargetMode="External" /><Relationship Id="rId155" Type="http://schemas.openxmlformats.org/officeDocument/2006/relationships/hyperlink" Target="https://alsi.kz/ru/catalog/noutbuki-ultrabuki/noutbuk-lenovo-thinkbook-15-g4-iap-156-fhdcore-i5-1235u8gb256gb-ssdw11p-21dj000cua/" TargetMode="External" /><Relationship Id="rId156" Type="http://schemas.openxmlformats.org/officeDocument/2006/relationships/hyperlink" Target="https://alsi.kz/ru/catalog/noutbuki-ultrabuki/noutbuk-lenovo-thinkbook-16-g4-iap-16-wqxgacore-i5-12500h16gb512gb-ssdrtx2050w11p-21cy001pr/" TargetMode="External" /><Relationship Id="rId157" Type="http://schemas.openxmlformats.org/officeDocument/2006/relationships/hyperlink" Target="https://alsi.kz/ru/catalog/noutbuki-ultrabuki/noutbuk-lenovo-thinkbook-16-g6-abp-160wuxgaryzen-7-7730u16gb512gbdos-21kk001fru/" TargetMode="External" /><Relationship Id="rId158" Type="http://schemas.openxmlformats.org/officeDocument/2006/relationships/hyperlink" Target="https://alsi.kz/ru/catalog/noutbuki-ultrabuki/noutbuk-lenovo-thinkbook-16-g6-irl-16-wuxgacore-i5-1335u16gb512gbw11p-21kh001qru/" TargetMode="External" /><Relationship Id="rId159" Type="http://schemas.openxmlformats.org/officeDocument/2006/relationships/hyperlink" Target="https://alsi.kz/ru/catalog/noutbuki-ultrabuki/noutbuk-lenovo-thinkbook-16-g6-irl-16-wuxgacore-i7-13700h16gb512gb-w11p-21kh001vru/" TargetMode="External" /><Relationship Id="rId160" Type="http://schemas.openxmlformats.org/officeDocument/2006/relationships/hyperlink" Target="https://alsi.kz/ru/catalog/noutbuki-ultrabuki/noutbuk-lenovo-thinkbook-16-g6-irl-16-wuxgacore-i5-1335u16gb512gbdos-21kh0020ru/" TargetMode="External" /><Relationship Id="rId161" Type="http://schemas.openxmlformats.org/officeDocument/2006/relationships/hyperlink" Target="https://alsi.kz/ru/catalog/noutbuki-ultrabuki/noutbuk-lenovo-thinkpad-e14-gen-5-14-wuxgacore-i5-1335u8gb512gbdos-21jk0003rt/" TargetMode="External" /><Relationship Id="rId162" Type="http://schemas.openxmlformats.org/officeDocument/2006/relationships/hyperlink" Target="https://alsi.kz/ru/catalog/noutbuki-ultrabuki/noutbuk-lenovo-thinkpad-e14-gen-5-14-wuxgacore-i5-1335u16gb512gbdos-21jk0005rt/" TargetMode="External" /><Relationship Id="rId163" Type="http://schemas.openxmlformats.org/officeDocument/2006/relationships/hyperlink" Target="https://alsi.kz/ru/catalog/noutbuki-ultrabuki/noutbuk-lenovo-thinkpad-e14-gen-5-14-wuxgacore-i7-1355u16gb512gbdos-21jk0006rt/" TargetMode="External" /><Relationship Id="rId164" Type="http://schemas.openxmlformats.org/officeDocument/2006/relationships/hyperlink" Target="https://alsi.kz/ru/catalog/noutbuki-ultrabuki/noutbuk-lenovo-thinkpad-e14-gen-5-14-wuxgaryzen-7-7730u16gb512gbw11p-21jr0001rt/" TargetMode="External" /><Relationship Id="rId165" Type="http://schemas.openxmlformats.org/officeDocument/2006/relationships/hyperlink" Target="https://alsi.kz/ru/catalog/noutbuki-ultrabuki/noutbuk-lenovo-thinkpad-e14-gen-5-14-wuxgaryzen-5-7530u16gb512gbdos-21jr0009rt/" TargetMode="External" /><Relationship Id="rId166" Type="http://schemas.openxmlformats.org/officeDocument/2006/relationships/hyperlink" Target="https://alsi.kz/ru/catalog/noutbuki-ultrabuki/noutbuk-lenovo-thinkpad-e15-g4-156-fhd-core-i3-1215u-8gb-256gb-dos-fps-21e6005xrt/" TargetMode="External" /><Relationship Id="rId167" Type="http://schemas.openxmlformats.org/officeDocument/2006/relationships/hyperlink" Target="https://alsi.kz/ru/catalog/noutbuki-ultrabuki/noutbuk-lenovo-thinkpad-e15-gen-2-156-fhd-i3-1115g4-8-gb-ddr4-3200mhz-256-gb-ssd-windows-10-pro-1y/" TargetMode="External" /><Relationship Id="rId168" Type="http://schemas.openxmlformats.org/officeDocument/2006/relationships/hyperlink" Target="https://alsi.kz/ru/catalog/noutbuki-ultrabuki/noutbuk-lenovo-thinkpad-e15-gen-4-156-fhd-core-i5-1235u-256gb-w11p-21e7s3aj00/" TargetMode="External" /><Relationship Id="rId169" Type="http://schemas.openxmlformats.org/officeDocument/2006/relationships/hyperlink" Target="https://alsi.kz/ru/catalog/noutbuki-ultrabuki/noutbuk-lenovo-thinkpad-e16-gen-1-16-wuxgacore-i5-1335u16gb512gbdos-21jn009drt/" TargetMode="External" /><Relationship Id="rId170" Type="http://schemas.openxmlformats.org/officeDocument/2006/relationships/hyperlink" Target="https://alsi.kz/ru/catalog/noutbuki-ultrabuki/noutbuk-lenovo-thinkpad-e16-gen-1-core-i5-1335u8gb512gbdos-21jn009krt/" TargetMode="External" /><Relationship Id="rId171" Type="http://schemas.openxmlformats.org/officeDocument/2006/relationships/hyperlink" Target="https://alsi.kz/ru/catalog/noutbuki-ultrabuki/noutbuk-lenovo-thinkpad-e16-gen-1-16-wuxgacore-i7-1355u16gb1tbdos-21jn009lrt/" TargetMode="External" /><Relationship Id="rId172" Type="http://schemas.openxmlformats.org/officeDocument/2006/relationships/hyperlink" Target="https://alsi.kz/ru/catalog/noutbuki-ultrabuki/noutbuk-lenovo-thinkpad-l14-gen-3-14-fhdcore-i5-1235u8gb256gbw11p-21c1003nrt/" TargetMode="External" /><Relationship Id="rId173" Type="http://schemas.openxmlformats.org/officeDocument/2006/relationships/hyperlink" Target="https://alsi.kz/ru/catalog/noutbuki-ultrabuki/noutbuk-lenovo-thinkpad-l15-gen-4-156-fhd-core-i7-1335u16gb512gb-dos-21h30064rt/" TargetMode="External" /><Relationship Id="rId174" Type="http://schemas.openxmlformats.org/officeDocument/2006/relationships/hyperlink" Target="https://alsi.kz/ru/catalog/noutbuki-ultrabuki/noutbuk-lenovo-thinkpad-t14-gen-3-14-wuxga-core-i5-1235u8gb256gb-ssdw11p-21ah00fgrt/" TargetMode="External" /><Relationship Id="rId175" Type="http://schemas.openxmlformats.org/officeDocument/2006/relationships/hyperlink" Target="https://alsi.kz/ru/catalog/noutbuki-ultrabuki/noutbuk-lenovo-thinkpad-x1-carbon-gen-11-14-wuxgacore-i7-1355u16gb1tbltedos-21hm00aprt/" TargetMode="External" /><Relationship Id="rId176" Type="http://schemas.openxmlformats.org/officeDocument/2006/relationships/hyperlink" Target="https://alsi.kz/ru/catalog/noutbuki-ultrabuki/noutbuk-lenovo-v14-g4-amn-14-fhdryzen-5-7520u16gb512gb-dos-82yt00luru/" TargetMode="External" /><Relationship Id="rId177" Type="http://schemas.openxmlformats.org/officeDocument/2006/relationships/hyperlink" Target="https://alsi.kz/ru/catalog/noutbuki-ultrabuki/noutbuk-lenovo-v15-g2-ijl-156-fhdceleron-n45004gb256gb-dos-82qy00phru/" TargetMode="External" /><Relationship Id="rId178" Type="http://schemas.openxmlformats.org/officeDocument/2006/relationships/hyperlink" Target="https://alsi.kz/ru/catalog/noutbuki-ultrabuki/noutbuk-lenovo-v15-g4-amn-156-fhdathlon-silver-7120u8gb256gb-dos-82yu0044ru/" TargetMode="External" /><Relationship Id="rId179" Type="http://schemas.openxmlformats.org/officeDocument/2006/relationships/hyperlink" Target="https://alsi.kz/ru/catalog/noutbuki-ultrabuki/noutbuk-lenovo-v15-g4-amn-156fhdryzen-5-7520u8gb512gb-dos-82yu00curu/" TargetMode="External" /><Relationship Id="rId180" Type="http://schemas.openxmlformats.org/officeDocument/2006/relationships/hyperlink" Target="https://alsi.kz/ru/catalog/noutbuki-ultrabuki/noutbuk-lenovo-v15-g4-amn-156-fhdryzen-3-7320u8gb256gb-dos-82yu00ugru/" TargetMode="External" /><Relationship Id="rId181" Type="http://schemas.openxmlformats.org/officeDocument/2006/relationships/hyperlink" Target="https://alsi.kz/ru/catalog/noutbuki-ultrabuki/noutbuk-lenovo-v15-g4-amn-156-fhd-ipsryzen-3-7320u-268gb512gbdosblack-82yu00vdru/" TargetMode="External" /><Relationship Id="rId182" Type="http://schemas.openxmlformats.org/officeDocument/2006/relationships/hyperlink" Target="https://alsi.kz/ru/catalog/noutbuki-ultrabuki/noutbuk-lenovo-v15-g4-amn-156-fhd-ipsryzen-5-7520u-288gb512gbdosblack-82yu00veru/" TargetMode="External" /><Relationship Id="rId183" Type="http://schemas.openxmlformats.org/officeDocument/2006/relationships/hyperlink" Target="https://alsi.kz/ru/catalog/noutbuki-ultrabuki/noutbuk-lenovo-v15-g4-iru-156-fhdcore-i7-1355u16gb512gb-dos-83a1004xru/" TargetMode="External" /><Relationship Id="rId184" Type="http://schemas.openxmlformats.org/officeDocument/2006/relationships/hyperlink" Target="https://alsi.kz/ru/catalog/noutbuki-ultrabuki/noutbuk-lenovo-v15-g4-iru-156-fhdcore-i5-13420h8gb512gbdos-83a10096ru/" TargetMode="External" /><Relationship Id="rId185" Type="http://schemas.openxmlformats.org/officeDocument/2006/relationships/hyperlink" Target="https://alsi.kz/ru/catalog/noutbuki-ultrabuki/noutbuk-lenovo-v15-g4-iru-156-fhdcore-i5-13420h16gb512gb-dos-83a100h0ru/" TargetMode="External" /><Relationship Id="rId186" Type="http://schemas.openxmlformats.org/officeDocument/2006/relationships/hyperlink" Target="https://alsi.kz/ru/catalog/noutbuki-ultrabuki/noutbuk-lenovo-v15-gen2-itl-82kb000dru/" TargetMode="External" /><Relationship Id="rId187" Type="http://schemas.openxmlformats.org/officeDocument/2006/relationships/hyperlink" Target="https://alsi.kz/ru/catalog/noutbuki-ultrabuki/noutbuk-omen-16-wd0000ci-161-fhd-ips-144hz-250nt-core-i5-13420h16gb512gbrtx-4050-6gbw11hshad/" TargetMode="External" /><Relationship Id="rId188" Type="http://schemas.openxmlformats.org/officeDocument/2006/relationships/hyperlink" Target="https://alsi.kz/ru/catalog/noutbuki-ultrabuki/noutbuk-razer-blade-17-173-qhd-core-i7-12800h-16gb-1tb-ssd-rtx-3060-rz09-0423eed3-r3e1/" TargetMode="External" /><Relationship Id="rId189" Type="http://schemas.openxmlformats.org/officeDocument/2006/relationships/hyperlink" Target="https://alsi.kz/ru/catalog/noutbuki-ultrabuki/noutbuk-xiaomi-redmibook-15-156-fhd-ips-core-i3-1115g4-8gb-256gb-dos-xma2101-bnjyu4525ru/" TargetMode="External" /><Relationship Id="rId190" Type="http://schemas.openxmlformats.org/officeDocument/2006/relationships/hyperlink" Target="https://alsi.kz/ru/catalog/noutbuki-ultrabuki/rabochaya-stanciya-dell-precision-3580-210-bgdo/" TargetMode="External" /><Relationship Id="rId191" Type="http://schemas.openxmlformats.org/officeDocument/2006/relationships/hyperlink" Target="https://alsi.kz/ru/catalog/noutbuki-ultrabuki/rabochaya-stanciya-dell-precision-3580-210-bgdo_1/" TargetMode="External" /><Relationship Id="rId192" Type="http://schemas.openxmlformats.org/officeDocument/2006/relationships/hyperlink" Target="https://alsi.kz/ru/catalog/noutbuki-ultrabuki/rabochaya-stanciya-dell-precision-3580-210-bgdo_3/" TargetMode="External" /><Relationship Id="rId193" Type="http://schemas.openxmlformats.org/officeDocument/2006/relationships/hyperlink" Target="https://alsi.kz/ru/catalog/noutbuki-ultrabuki/rabochaya-stanciya-dell-precision-3581-210-bgdt_4/" TargetMode="External" /><Relationship Id="rId194" Type="http://schemas.openxmlformats.org/officeDocument/2006/relationships/hyperlink" Target="https://alsi.kz/ru/catalog/noutbuki-ultrabuki/rabochaya-stanciya-dell-precision-3581-210-bgdt_5/" TargetMode="External" /><Relationship Id="rId195" Type="http://schemas.openxmlformats.org/officeDocument/2006/relationships/hyperlink" Target="https://alsi.kz/ru/catalog/noutbuki-ultrabuki/rabochaya-stanciya-dell-precision-3581-210-bgdt_6/" TargetMode="External" /><Relationship Id="rId196" Type="http://schemas.openxmlformats.org/officeDocument/2006/relationships/hyperlink" Target="http://alsi.kz/ru/catalog/monobloki/" TargetMode="External" /><Relationship Id="rId197" Type="http://schemas.openxmlformats.org/officeDocument/2006/relationships/hyperlink" Target="https://alsi.kz/ru/catalog/monobloki/monoblok-aiwa-pf2401-f-8-256-pf2401-f-8-256/" TargetMode="External" /><Relationship Id="rId198" Type="http://schemas.openxmlformats.org/officeDocument/2006/relationships/hyperlink" Target="https://alsi.kz/ru/catalog/monobloki/monoblok-aiwa-pf2402-d-8-512-pf2402-d-8-512/" TargetMode="External" /><Relationship Id="rId199" Type="http://schemas.openxmlformats.org/officeDocument/2006/relationships/hyperlink" Target="https://alsi.kz/ru/catalog/monobloki/monoblok-aiwa-pf2702-k-8-512-pf2702-k-8-512/" TargetMode="External" /><Relationship Id="rId200" Type="http://schemas.openxmlformats.org/officeDocument/2006/relationships/hyperlink" Target="https://alsi.kz/ru/catalog/monobloki/monoblok-asus-a3202wba-ba009m-2145-fhdcore-i3-1215u8gb512gb-dos-chernyy-wd-kbmswi-fi6bt53/" TargetMode="External" /><Relationship Id="rId201" Type="http://schemas.openxmlformats.org/officeDocument/2006/relationships/hyperlink" Target="https://alsi.kz/ru/catalog/monobloki/monoblok-asus-a5402whak-ba121x-core-i5-11500b16gb1tb-hdd512-ssdw11p-90pt0372-m024s0/" TargetMode="External" /><Relationship Id="rId202" Type="http://schemas.openxmlformats.org/officeDocument/2006/relationships/hyperlink" Target="https://alsi.kz/ru/catalog/monobloki/monoblok-asus-e3402wba-ba011w-238-fhdcore-i3-1215u8gb512gb-w11h-wd-kbms-chernyy-90pt03g3-m06/" TargetMode="External" /><Relationship Id="rId203" Type="http://schemas.openxmlformats.org/officeDocument/2006/relationships/hyperlink" Target="https://alsi.kz/ru/catalog/monobloki/monoblok-asus-e3402wbak-ba219x-238-fhdcore-i5-1235u8gb512gb-w11p-wl-kbms-chernyy-90pt03g3-m/" TargetMode="External" /><Relationship Id="rId204" Type="http://schemas.openxmlformats.org/officeDocument/2006/relationships/hyperlink" Target="https://alsi.kz/ru/catalog/monobloki/monoblok-asus-e3402wbak-ba226m-238-fhdcore-i7-1255u16gb512gb-dos-wl-kbms-chernyy-90pt03g3-m0/" TargetMode="External" /><Relationship Id="rId205" Type="http://schemas.openxmlformats.org/officeDocument/2006/relationships/hyperlink" Target="https://alsi.kz/ru/catalog/monobloki/monoblok-asus-e3402wbak-wa058w-238-fhd-core-i5-1235u8gb512gb-w11h-belyy-wrls-kbmouse-90pt03/" TargetMode="External" /><Relationship Id="rId206" Type="http://schemas.openxmlformats.org/officeDocument/2006/relationships/hyperlink" Target="https://alsi.kz/ru/catalog/monobloki/monoblok-asus-e3402wbak-wa070x-238-fhdcore-i5-1235u8gb512gbw11p-wl-kbms-belyy-90pt03g4-m03/" TargetMode="External" /><Relationship Id="rId207" Type="http://schemas.openxmlformats.org/officeDocument/2006/relationships/hyperlink" Target="https://alsi.kz/ru/catalog/monobloki/monoblok-asus-e3402wbak-wa070x-90pt03g4-m03170/" TargetMode="External" /><Relationship Id="rId208" Type="http://schemas.openxmlformats.org/officeDocument/2006/relationships/hyperlink" Target="https://alsi.kz/ru/catalog/monobloki/monoblok-asus-e3402wba-wpc001w-238-fhdcore-i3-1215u8gb512gbw11h-wd-kbms-belyy-90pt03g4-m06/" TargetMode="External" /><Relationship Id="rId209" Type="http://schemas.openxmlformats.org/officeDocument/2006/relationships/hyperlink" Target="https://alsi.kz/ru/catalog/monobloki/monoblok-asus-e5402wvak-ba1170-238-fhd-hascore-i7-1360p16gb512gb-dos-chernyy-wl-kbms-wi-fi-6/" TargetMode="External" /><Relationship Id="rId210" Type="http://schemas.openxmlformats.org/officeDocument/2006/relationships/hyperlink" Target="https://alsi.kz/ru/catalog/monobloki/monoblok-asus-e5402wvak-ba162x-238-fhd-has-core-i5-1340p8gb512gb-wl-kbmsw11p-chernyy-90pt03/" TargetMode="External" /><Relationship Id="rId211" Type="http://schemas.openxmlformats.org/officeDocument/2006/relationships/hyperlink" Target="https://alsi.kz/ru/catalog/monobloki/monoblok-asus-e5702wvak-ba0120-27-fhd-core-i5-1340p16gb512gb-wl-kbmsdos-chernyy-90pt03n1-m00/" TargetMode="External" /><Relationship Id="rId212" Type="http://schemas.openxmlformats.org/officeDocument/2006/relationships/hyperlink" Target="https://alsi.kz/ru/catalog/monobloki/monoblok-asus-f3702wfak-wa0060-90pt03m1-m004c0/" TargetMode="External" /><Relationship Id="rId213" Type="http://schemas.openxmlformats.org/officeDocument/2006/relationships/hyperlink" Target="https://alsi.kz/ru/catalog/monobloki/monoblok-dell-optiplex-3280-all-in-one-xcto-210-avph_123/" TargetMode="External" /><Relationship Id="rId214" Type="http://schemas.openxmlformats.org/officeDocument/2006/relationships/hyperlink" Target="https://alsi.kz/ru/catalog/monobloki/monoblok-dell-optiplex-5400-238-fhdcore-i5-12500-3-ghz8gb256gbw11p-netovarnyy-vid-bez-garant/" TargetMode="External" /><Relationship Id="rId215" Type="http://schemas.openxmlformats.org/officeDocument/2006/relationships/hyperlink" Target="https://alsi.kz/ru/catalog/monobloki/monoblok-dell-optiplex-5490-238-fhd-wva-core-i5-10600t-8gb-512gb-w11p-usb-kbms-210-ayru_/" TargetMode="External" /><Relationship Id="rId216" Type="http://schemas.openxmlformats.org/officeDocument/2006/relationships/hyperlink" Target="https://alsi.kz/ru/catalog/monobloki/monoblok-dell-optiplex-5490-210-ayrs-z1-238-fhd-core-i5-10500t8gb256gbw11pro-k222606/" TargetMode="External" /><Relationship Id="rId217" Type="http://schemas.openxmlformats.org/officeDocument/2006/relationships/hyperlink" Target="https://alsi.kz/ru/catalog/monobloki/monoblok-dell-optiplex-7490-all-in-one-xcto-210-ayvv_1/" TargetMode="External" /><Relationship Id="rId218" Type="http://schemas.openxmlformats.org/officeDocument/2006/relationships/hyperlink" Target="https://alsi.kz/ru/catalog/monobloki/monoblok-hp-eliteone-800-g6-9je91avtc2-238fhd-core-i5-1050016gb512gbno-oddw10pro-k220204/" TargetMode="External" /><Relationship Id="rId219" Type="http://schemas.openxmlformats.org/officeDocument/2006/relationships/hyperlink" Target="https://alsi.kz/ru/catalog/monobloki/monoblok-hp-europe-proone-240-g9-6b2a2eabja/" TargetMode="External" /><Relationship Id="rId220" Type="http://schemas.openxmlformats.org/officeDocument/2006/relationships/hyperlink" Target="https://alsi.kz/ru/catalog/monobloki/monoblok-hp-europe-proone-440-g9-884h1eabja/" TargetMode="External" /><Relationship Id="rId221" Type="http://schemas.openxmlformats.org/officeDocument/2006/relationships/hyperlink" Target="https://alsi.kz/ru/catalog/monobloki/monoblok-hp-europe-proone-440-g9-aio-564f8avtc2/" TargetMode="External" /><Relationship Id="rId222" Type="http://schemas.openxmlformats.org/officeDocument/2006/relationships/hyperlink" Target="https://alsi.kz/ru/catalog/monobloki/monoblok-hp-proone-240-g9-238-fhd-core-i5-1235u-1316gb256gbw11p-6b2f8eabja/" TargetMode="External" /><Relationship Id="rId223" Type="http://schemas.openxmlformats.org/officeDocument/2006/relationships/hyperlink" Target="https://alsi.kz/ru/catalog/monobloki/monoblok-hp-proone-440-g6-24-core-i3-10100t-8gb-256gb-ssd-dvd-w-w10p-23g69ea/" TargetMode="External" /><Relationship Id="rId224" Type="http://schemas.openxmlformats.org/officeDocument/2006/relationships/hyperlink" Target="https://alsi.kz/ru/catalog/monobloki/monoblok-hp-proone-440-g9-238-core-i3-12100t-8gb-256gb--w11pdwn10p-6b2f3ea/" TargetMode="External" /><Relationship Id="rId225" Type="http://schemas.openxmlformats.org/officeDocument/2006/relationships/hyperlink" Target="https://alsi.kz/ru/catalog/monobloki/monoblok-hp-proone-440-g9-238-core-i5-12500t-8gb-256gb--w11pdwn10p-6b2f4ea/" TargetMode="External" /><Relationship Id="rId226" Type="http://schemas.openxmlformats.org/officeDocument/2006/relationships/hyperlink" Target="https://alsi.kz/ru/catalog/monobloki/monoblok-hp-proone-600-g6-215-fhd-core-i5-10500-318gb256gbw10p-kbdmouseadjustable-height-st/" TargetMode="External" /><Relationship Id="rId227" Type="http://schemas.openxmlformats.org/officeDocument/2006/relationships/hyperlink" Target="https://alsi.kz/ru/catalog/monobloki/monoblok-hp-proone-600-g6-8wm68avtc3-215-fhdcore-i5-1050016gb512gbw10pno-odd-k220112/" TargetMode="External" /><Relationship Id="rId228" Type="http://schemas.openxmlformats.org/officeDocument/2006/relationships/hyperlink" Target="https://alsi.kz/ru/catalog/monobloki/monoblok-lenovo-ideacentre-3-24itl6-238--fhd-ipscore-i7-1165g78gb256gbwi-fibt50720pusb-m/" TargetMode="External" /><Relationship Id="rId229" Type="http://schemas.openxmlformats.org/officeDocument/2006/relationships/hyperlink" Target="https://alsi.kz/ru/catalog/monobloki/monoblok-lenovo-ideacentre-5-24iah7-238-fhd-ipscore-i5-12500h16gb512gb-usb-mkw11h-seryy-/" TargetMode="External" /><Relationship Id="rId230" Type="http://schemas.openxmlformats.org/officeDocument/2006/relationships/hyperlink" Target="https://alsi.kz/ru/catalog/monobloki/monoblok-lenovo-think-centre-neo-30a-238fhdcore-i3-1215u8gb256gbdos-12cea06k00/" TargetMode="External" /><Relationship Id="rId231" Type="http://schemas.openxmlformats.org/officeDocument/2006/relationships/hyperlink" Target="https://alsi.kz/ru/catalog/monobloki/monoblok-lenovo-thinkcentre-neo-30a-238fhdcore-i5-13420h16gb512gbdvdrww11p-12k0000cru/" TargetMode="External" /><Relationship Id="rId232" Type="http://schemas.openxmlformats.org/officeDocument/2006/relationships/hyperlink" Target="https://alsi.kz/ru/catalog/monobloki/monoblok-lenovo-thinkcentre-neo-30a-238fhdcore-i5-13420h8gb256gbdos-12k0001rru/" TargetMode="External" /><Relationship Id="rId233" Type="http://schemas.openxmlformats.org/officeDocument/2006/relationships/hyperlink" Target="https://alsi.kz/ru/catalog/monobloki/monoblok-lenovo-thinkcentre-neo-30a-24-238-fhd-ips-core-i5-1235u-16gb512gbusb-mkw10p-chern/" TargetMode="External" /><Relationship Id="rId234" Type="http://schemas.openxmlformats.org/officeDocument/2006/relationships/hyperlink" Target="https://alsi.kz/ru/catalog/monobloki/monoblok-lenovo-thinkcentre-neo-30a-gen-4-27fhdcore-i5-13420h8gb512gbdos-12jv000bru/" TargetMode="External" /><Relationship Id="rId235" Type="http://schemas.openxmlformats.org/officeDocument/2006/relationships/hyperlink" Target="https://alsi.kz/ru/catalog/monobloki/monoblok-lenovo-thinkcentre-neo-30a-gen-4-24fhd-core-i7-13620h16gb512gbdos-12jya01000/" TargetMode="External" /><Relationship Id="rId236" Type="http://schemas.openxmlformats.org/officeDocument/2006/relationships/hyperlink" Target="https://alsi.kz/ru/catalog/monobloki/monoblok-lenovo-thinkcentre-neo-30a-gen-4-24fhdcore-i5-13420h16gb512gbdos-12jya01100/" TargetMode="External" /><Relationship Id="rId237" Type="http://schemas.openxmlformats.org/officeDocument/2006/relationships/hyperlink" Target="https://alsi.kz/ru/catalog/monobloki/monoblok-lenovo-v30a-24iil-238-fhd-ipsintel-core-i3-1005g18gb1tbdoschernyy-11la004yru/" TargetMode="External" /><Relationship Id="rId238" Type="http://schemas.openxmlformats.org/officeDocument/2006/relationships/hyperlink" Target="https://alsi.kz/ru/catalog/monobloki/monoblok-lenovo-v30a-24iil-11la0073ru/" TargetMode="External" /><Relationship Id="rId239" Type="http://schemas.openxmlformats.org/officeDocument/2006/relationships/hyperlink" Target="https://alsi.kz/ru/catalog/monobloki/monoblok-lenovo-v50a-24imb-11fj005sru/" TargetMode="External" /><Relationship Id="rId240" Type="http://schemas.openxmlformats.org/officeDocument/2006/relationships/hyperlink" Target="https://alsi.kz/ru/catalog/monobloki/monoblok-lenovo-v50a-24imb_intel-cml-b460_aio_t_bk_uma-238_nt_top_bezelcore_i5-10400t_20g_6c8gb_/" TargetMode="External" /><Relationship Id="rId241" Type="http://schemas.openxmlformats.org/officeDocument/2006/relationships/hyperlink" Target="http://alsi.kz/ru/catalog/monitory/" TargetMode="External" /><Relationship Id="rId242" Type="http://schemas.openxmlformats.org/officeDocument/2006/relationships/hyperlink" Target="https://alsi.kz/ru/catalog/monitory/interaktivnaya-panel-iiyama-te6512mis-65-4k-android-11-v100-quad-core-a55-ozu-4gb-pzu-32gb/" TargetMode="External" /><Relationship Id="rId243" Type="http://schemas.openxmlformats.org/officeDocument/2006/relationships/hyperlink" Target="https://alsi.kz/ru/catalog/monitory/monitor-27-lg-27gn60r-black-27gn60r-b/" TargetMode="External" /><Relationship Id="rId244" Type="http://schemas.openxmlformats.org/officeDocument/2006/relationships/hyperlink" Target="https://alsi.kz/ru/catalog/monitory/monitor-27-lg-27gr75q-black-27gr75q-b/" TargetMode="External" /><Relationship Id="rId245" Type="http://schemas.openxmlformats.org/officeDocument/2006/relationships/hyperlink" Target="https://alsi.kz/ru/catalog/monitory/monitor-27-lg-27qn600-black-27qn600-b/" TargetMode="External" /><Relationship Id="rId246" Type="http://schemas.openxmlformats.org/officeDocument/2006/relationships/hyperlink" Target="https://alsi.kz/ru/catalog/monitory/monitor-27-lg-27up850n-white-27up850n-w/" TargetMode="External" /><Relationship Id="rId247" Type="http://schemas.openxmlformats.org/officeDocument/2006/relationships/hyperlink" Target="https://alsi.kz/ru/catalog/monitory/monitor-acer-ed270x-umhe0eex01/" TargetMode="External" /><Relationship Id="rId248" Type="http://schemas.openxmlformats.org/officeDocument/2006/relationships/hyperlink" Target="https://alsi.kz/ru/catalog/monitory/monitor-acer-ek241yhbi-umqe1eeh02/" TargetMode="External" /><Relationship Id="rId249" Type="http://schemas.openxmlformats.org/officeDocument/2006/relationships/hyperlink" Target="https://alsi.kz/ru/catalog/monitory/monitor-acer-ek271hbi-umhe1eeh02/" TargetMode="External" /><Relationship Id="rId250" Type="http://schemas.openxmlformats.org/officeDocument/2006/relationships/hyperlink" Target="https://alsi.kz/ru/catalog/monitory/monitor-acer-k243yebmix-umqx3eee01/" TargetMode="External" /><Relationship Id="rId251" Type="http://schemas.openxmlformats.org/officeDocument/2006/relationships/hyperlink" Target="https://alsi.kz/ru/catalog/monitory/monitor-acer-k243yhbmix-umqx3eeh01/" TargetMode="External" /><Relationship Id="rId252" Type="http://schemas.openxmlformats.org/officeDocument/2006/relationships/hyperlink" Target="https://alsi.kz/ru/catalog/monitory/monitor-acer-ka240ybi-umqx0ee005/" TargetMode="External" /><Relationship Id="rId253" Type="http://schemas.openxmlformats.org/officeDocument/2006/relationships/hyperlink" Target="https://alsi.kz/ru/catalog/monitory/monitor-acer-ka242yebi-umqx2eee05/" TargetMode="External" /><Relationship Id="rId254" Type="http://schemas.openxmlformats.org/officeDocument/2006/relationships/hyperlink" Target="https://alsi.kz/ru/catalog/monitory/monitor-acer-ka272ebi-umhx2eee13/" TargetMode="External" /><Relationship Id="rId255" Type="http://schemas.openxmlformats.org/officeDocument/2006/relationships/hyperlink" Target="https://alsi.kz/ru/catalog/monitory/monitor-acer-nitro-ed270rs3bmiipx-umhe0ee302/" TargetMode="External" /><Relationship Id="rId256" Type="http://schemas.openxmlformats.org/officeDocument/2006/relationships/hyperlink" Target="https://alsi.kz/ru/catalog/monitory/monitor-acer-nitro-ed270up2bmiipx-umhe0ee202/" TargetMode="External" /><Relationship Id="rId257" Type="http://schemas.openxmlformats.org/officeDocument/2006/relationships/hyperlink" Target="https://alsi.kz/ru/catalog/monitory/monitor-acer-nitro-ed322qpbmiipx-umje2eep08/" TargetMode="External" /><Relationship Id="rId258" Type="http://schemas.openxmlformats.org/officeDocument/2006/relationships/hyperlink" Target="https://alsi.kz/ru/catalog/monitory/monitor-acer-nitro-eg241ypbmiipx-umqe1eep01/" TargetMode="External" /><Relationship Id="rId259" Type="http://schemas.openxmlformats.org/officeDocument/2006/relationships/hyperlink" Target="https://alsi.kz/ru/catalog/monitory/monitor-acer-nitro-ei322qurp-umje2eep04/" TargetMode="External" /><Relationship Id="rId260" Type="http://schemas.openxmlformats.org/officeDocument/2006/relationships/hyperlink" Target="https://alsi.kz/ru/catalog/monitory/monitor-acer-nitro-kg272ebmiix-umhx2eee08/" TargetMode="External" /><Relationship Id="rId261" Type="http://schemas.openxmlformats.org/officeDocument/2006/relationships/hyperlink" Target="https://alsi.kz/ru/catalog/monitory/monitor-acer-nitro-qg221qhbii-umwq1eeh01/" TargetMode="External" /><Relationship Id="rId262" Type="http://schemas.openxmlformats.org/officeDocument/2006/relationships/hyperlink" Target="https://alsi.kz/ru/catalog/monitory/monitor-acer-nitro-qg240yh3bix-umqq0ee301/" TargetMode="External" /><Relationship Id="rId263" Type="http://schemas.openxmlformats.org/officeDocument/2006/relationships/hyperlink" Target="https://alsi.kz/ru/catalog/monitory/monitor-acer-nitro-qg240ys3bipx-umqq0ee304/" TargetMode="External" /><Relationship Id="rId264" Type="http://schemas.openxmlformats.org/officeDocument/2006/relationships/hyperlink" Target="https://alsi.kz/ru/catalog/monitory/monitor-acer-nitro-qg270h3bix-umhq0ee301/" TargetMode="External" /><Relationship Id="rId265" Type="http://schemas.openxmlformats.org/officeDocument/2006/relationships/hyperlink" Target="https://alsi.kz/ru/catalog/monitory/monitor-acer-nitro-qg270s3bipx-umhq0ee304/" TargetMode="External" /><Relationship Id="rId266" Type="http://schemas.openxmlformats.org/officeDocument/2006/relationships/hyperlink" Target="https://alsi.kz/ru/catalog/monitory/monitor-acer-nitro-qg271bii-umhq1ee001/" TargetMode="External" /><Relationship Id="rId267" Type="http://schemas.openxmlformats.org/officeDocument/2006/relationships/hyperlink" Target="https://alsi.kz/ru/catalog/monitory/monitor-acer-nitro-vg240ym3bmiipx-umqv0ee304/" TargetMode="External" /><Relationship Id="rId268" Type="http://schemas.openxmlformats.org/officeDocument/2006/relationships/hyperlink" Target="https://alsi.kz/ru/catalog/monitory/monitor-acer-nitro-vg243yebii-umqv3eee01/" TargetMode="External" /><Relationship Id="rId269" Type="http://schemas.openxmlformats.org/officeDocument/2006/relationships/hyperlink" Target="https://alsi.kz/ru/catalog/monitory/monitor-acer-nitro-vg252qlvbmiipx-umkv2eev01/" TargetMode="External" /><Relationship Id="rId270" Type="http://schemas.openxmlformats.org/officeDocument/2006/relationships/hyperlink" Target="https://alsi.kz/ru/catalog/monitory/monitor-acer-nitro-vg252qsbmiipx-umkv2ees01/" TargetMode="External" /><Relationship Id="rId271" Type="http://schemas.openxmlformats.org/officeDocument/2006/relationships/hyperlink" Target="https://alsi.kz/ru/catalog/monitory/monitor-acer-nitro-vg270ebmiix-umhv0eee06/" TargetMode="External" /><Relationship Id="rId272" Type="http://schemas.openxmlformats.org/officeDocument/2006/relationships/hyperlink" Target="https://alsi.kz/ru/catalog/monitory/monitor-acer-nitro-vg270m3bmiipx-umhv0ee303/" TargetMode="External" /><Relationship Id="rId273" Type="http://schemas.openxmlformats.org/officeDocument/2006/relationships/hyperlink" Target="https://alsi.kz/ru/catalog/monitory/monitor-acer-nitro-vg270uebmiipx-umhv0eee09/" TargetMode="External" /><Relationship Id="rId274" Type="http://schemas.openxmlformats.org/officeDocument/2006/relationships/hyperlink" Target="https://alsi.kz/ru/catalog/monitory/monitor-acer-nitro-vg271um3bmiipx-umhv1ee301/" TargetMode="External" /><Relationship Id="rId275" Type="http://schemas.openxmlformats.org/officeDocument/2006/relationships/hyperlink" Target="https://alsi.kz/ru/catalog/monitory/monitor-acer-nitro-vg273ebmiix-umhv3eee01/" TargetMode="External" /><Relationship Id="rId276" Type="http://schemas.openxmlformats.org/officeDocument/2006/relationships/hyperlink" Target="https://alsi.kz/ru/catalog/monitory/monitor-acer-nitro-xf270s3biphx-umhx0ee301/" TargetMode="External" /><Relationship Id="rId277" Type="http://schemas.openxmlformats.org/officeDocument/2006/relationships/hyperlink" Target="https://alsi.kz/ru/catalog/monitory/monitor-acer-nitro-xv242fbmiiprx-umfx2eef01/" TargetMode="External" /><Relationship Id="rId278" Type="http://schemas.openxmlformats.org/officeDocument/2006/relationships/hyperlink" Target="https://alsi.kz/ru/catalog/monitory/monitor-acer-nitro-xv271um3bmiiprx-umhx1ee301/" TargetMode="External" /><Relationship Id="rId279" Type="http://schemas.openxmlformats.org/officeDocument/2006/relationships/hyperlink" Target="https://alsi.kz/ru/catalog/monitory/monitor-acer-nitro-xv275kvymipruzx-umhx5eev05/" TargetMode="External" /><Relationship Id="rId280" Type="http://schemas.openxmlformats.org/officeDocument/2006/relationships/hyperlink" Target="https://alsi.kz/ru/catalog/monitory/monitor-acer-nitro-xv322qkkvbmiiphuzx-umjx2eev13/" TargetMode="External" /><Relationship Id="rId281" Type="http://schemas.openxmlformats.org/officeDocument/2006/relationships/hyperlink" Target="https://alsi.kz/ru/catalog/monitory/monitor-acer-nitro-xv345curv3bmiphuzx-umcx5ee301/" TargetMode="External" /><Relationship Id="rId282" Type="http://schemas.openxmlformats.org/officeDocument/2006/relationships/hyperlink" Target="https://alsi.kz/ru/catalog/monitory/monitor-acer-nitro-xz342cus3bmiipphx-umcx2ee301/" TargetMode="External" /><Relationship Id="rId283" Type="http://schemas.openxmlformats.org/officeDocument/2006/relationships/hyperlink" Target="https://alsi.kz/ru/catalog/monitory/monitor-acer-predator-x27ubmiipruzx-umhxxee001/" TargetMode="External" /><Relationship Id="rId284" Type="http://schemas.openxmlformats.org/officeDocument/2006/relationships/hyperlink" Target="https://alsi.kz/ru/catalog/monitory/monitor-acer-predator-x34vbmiiphuzx-umcxxeev01/" TargetMode="External" /><Relationship Id="rId285" Type="http://schemas.openxmlformats.org/officeDocument/2006/relationships/hyperlink" Target="https://alsi.kz/ru/catalog/monitory/monitor-acer-predator-x45bmiiphuzx-ummxxee001/" TargetMode="External" /><Relationship Id="rId286" Type="http://schemas.openxmlformats.org/officeDocument/2006/relationships/hyperlink" Target="https://alsi.kz/ru/catalog/monitory/monitor-acer-r272eyi-umhr2eee05/" TargetMode="External" /><Relationship Id="rId287" Type="http://schemas.openxmlformats.org/officeDocument/2006/relationships/hyperlink" Target="https://alsi.kz/ru/catalog/monitory/monitor-acer-r272eymix-umhr2eee09/" TargetMode="External" /><Relationship Id="rId288" Type="http://schemas.openxmlformats.org/officeDocument/2006/relationships/hyperlink" Target="https://alsi.kz/ru/catalog/monitory/monitor-acer-r272hyi-umhr2eeh01/" TargetMode="External" /><Relationship Id="rId289" Type="http://schemas.openxmlformats.org/officeDocument/2006/relationships/hyperlink" Target="https://alsi.kz/ru/catalog/monitory/monitor-acer-sa242yebi-umqs2eee01/" TargetMode="External" /><Relationship Id="rId290" Type="http://schemas.openxmlformats.org/officeDocument/2006/relationships/hyperlink" Target="https://alsi.kz/ru/catalog/monitory/monitor-acer-sa272ebi-umhs2eee09/" TargetMode="External" /><Relationship Id="rId291" Type="http://schemas.openxmlformats.org/officeDocument/2006/relationships/hyperlink" Target="https://alsi.kz/ru/catalog/monitory/monitor-acer-sh272uebmiphux-umhs2eee25/" TargetMode="External" /><Relationship Id="rId292" Type="http://schemas.openxmlformats.org/officeDocument/2006/relationships/hyperlink" Target="https://alsi.kz/ru/catalog/monitory/monitor-acer-v196lbbmd-umcv6eeb08/" TargetMode="External" /><Relationship Id="rId293" Type="http://schemas.openxmlformats.org/officeDocument/2006/relationships/hyperlink" Target="https://alsi.kz/ru/catalog/monitory/monitor-acer-v206hqlab-umiv6eea01/" TargetMode="External" /><Relationship Id="rId294" Type="http://schemas.openxmlformats.org/officeDocument/2006/relationships/hyperlink" Target="https://alsi.kz/ru/catalog/monitory/monitor-acer-vero-rl242yeyiiv-umqr2eee01/" TargetMode="External" /><Relationship Id="rId295" Type="http://schemas.openxmlformats.org/officeDocument/2006/relationships/hyperlink" Target="https://alsi.kz/ru/catalog/monitory/monitor-acer-vero-rl272eyiiv-umhr2eee01/" TargetMode="External" /><Relationship Id="rId296" Type="http://schemas.openxmlformats.org/officeDocument/2006/relationships/hyperlink" Target="https://alsi.kz/ru/catalog/monitory/monitor-acer-vero-rs242ybpamix-umqr2ee013/" TargetMode="External" /><Relationship Id="rId297" Type="http://schemas.openxmlformats.org/officeDocument/2006/relationships/hyperlink" Target="https://alsi.kz/ru/catalog/monitory/monitor-acer-vero-rs272bpamix-umhr2ee017/" TargetMode="External" /><Relationship Id="rId298" Type="http://schemas.openxmlformats.org/officeDocument/2006/relationships/hyperlink" Target="https://alsi.kz/ru/catalog/monitory/monitor-acer-vero-v247yabmipxv-umqv7eea14/" TargetMode="External" /><Relationship Id="rId299" Type="http://schemas.openxmlformats.org/officeDocument/2006/relationships/hyperlink" Target="https://alsi.kz/ru/catalog/monitory/monitor-acer-vero-v277ebiv-umhv7eee09/" TargetMode="External" /><Relationship Id="rId300" Type="http://schemas.openxmlformats.org/officeDocument/2006/relationships/hyperlink" Target="https://alsi.kz/ru/catalog/monitory/monitor-aiwa-ck-27q75-v-ck-27q75-v/" TargetMode="External" /><Relationship Id="rId301" Type="http://schemas.openxmlformats.org/officeDocument/2006/relationships/hyperlink" Target="https://alsi.kz/ru/catalog/monitory/monitor-aiwa-ck-32q165-v-ck-32q165-v/" TargetMode="External" /><Relationship Id="rId302" Type="http://schemas.openxmlformats.org/officeDocument/2006/relationships/hyperlink" Target="https://alsi.kz/ru/catalog/monitory/monitor-aiwa-f4-24f180-f-f4-24f180-f/" TargetMode="External" /><Relationship Id="rId303" Type="http://schemas.openxmlformats.org/officeDocument/2006/relationships/hyperlink" Target="https://alsi.kz/ru/catalog/monitory/monitor-aiwa-f4-27q165-f-f4-27q165-f/" TargetMode="External" /><Relationship Id="rId304" Type="http://schemas.openxmlformats.org/officeDocument/2006/relationships/hyperlink" Target="https://alsi.kz/ru/catalog/monitory/monitor-aiwa-f7-27q75-k-f7-27q75-k/" TargetMode="External" /><Relationship Id="rId305" Type="http://schemas.openxmlformats.org/officeDocument/2006/relationships/hyperlink" Target="https://alsi.kz/ru/catalog/monitory/monitor-aoc-22b2h-215-fhd-va-75ghz-4ms-250-cdm2-vga-hdmi-chernyy-22b2heu01/" TargetMode="External" /><Relationship Id="rId306" Type="http://schemas.openxmlformats.org/officeDocument/2006/relationships/hyperlink" Target="https://alsi.kz/ru/catalog/monitory/monitor-aoc-22b2h-215-fhd-va-4ms-75hz-vgahdmi-chernyy-22b2heu01/" TargetMode="External" /><Relationship Id="rId307" Type="http://schemas.openxmlformats.org/officeDocument/2006/relationships/hyperlink" Target="https://alsi.kz/ru/catalog/monitory/monitor-aoc-24b2xd-238-fhd-ips-75hz-4msvgadvi-24b2xd/" TargetMode="External" /><Relationship Id="rId308" Type="http://schemas.openxmlformats.org/officeDocument/2006/relationships/hyperlink" Target="https://alsi.kz/ru/catalog/monitory/monitor-aoc-24b2xda-238-fhd-ips-75-hz-4ms-250-cdm2-10001-vga-dvi-hdmi-speakers-cherny/" TargetMode="External" /><Relationship Id="rId309" Type="http://schemas.openxmlformats.org/officeDocument/2006/relationships/hyperlink" Target="https://alsi.kz/ru/catalog/monitory/monitor-aoc-24b2xda-238-fhd-ips-75hz-4ms-vga-hdmi-dvi-chernyy-24b2xda/" TargetMode="External" /><Relationship Id="rId310" Type="http://schemas.openxmlformats.org/officeDocument/2006/relationships/hyperlink" Target="https://alsi.kz/ru/catalog/monitory/monitor-aoc-24b2xh-238-fhd-ips-75hz-4ms-d-sub-hdmi-chernyy-24b2xheu01/" TargetMode="External" /><Relationship Id="rId311" Type="http://schemas.openxmlformats.org/officeDocument/2006/relationships/hyperlink" Target="https://alsi.kz/ru/catalog/monitory/monitor-aoc-24b3hma2-238-fhd-va-100-hz-4ms-250-cdm2-vga-hdmi-tilt-speakers-chernyy-24b3/" TargetMode="External" /><Relationship Id="rId312" Type="http://schemas.openxmlformats.org/officeDocument/2006/relationships/hyperlink" Target="https://alsi.kz/ru/catalog/monitory/monitor-aoc-24e1q-238-1920x1080-ips-5ms-10001-displayport-hdmi-vga-2x2w-24e1q01/" TargetMode="External" /><Relationship Id="rId313" Type="http://schemas.openxmlformats.org/officeDocument/2006/relationships/hyperlink" Target="https://alsi.kz/ru/catalog/monitory/monitor-aoc-24e3um-24-fhd-va-4ms-75hz-hdmi-dp-usb-chernyy-24e3um01/" TargetMode="External" /><Relationship Id="rId314" Type="http://schemas.openxmlformats.org/officeDocument/2006/relationships/hyperlink" Target="https://alsi.kz/ru/catalog/monitory/monitor-aoc-24g2sae-238-fhd-va-165-hz-4ms-dp2xhdmivga-chernyy-24g2saebk/" TargetMode="External" /><Relationship Id="rId315" Type="http://schemas.openxmlformats.org/officeDocument/2006/relationships/hyperlink" Target="https://alsi.kz/ru/catalog/monitory/monitor-aoc-24g2sp-238-fhd-ips-165-hz-1ms-300-cdm2-vga-2xhdmi-dp-speakers-chernyy-24g2s/" TargetMode="External" /><Relationship Id="rId316" Type="http://schemas.openxmlformats.org/officeDocument/2006/relationships/hyperlink" Target="https://alsi.kz/ru/catalog/monitory/monitor-aoc-24p1-238-fhd-ips-60-hz-5ms-vga-dvi-hdmi-dp-hapivot-swivel-speakers-chern/" TargetMode="External" /><Relationship Id="rId317" Type="http://schemas.openxmlformats.org/officeDocument/2006/relationships/hyperlink" Target="https://alsi.kz/ru/catalog/monitory/monitor-aoc-24v5ce-238-fhd-ips-4ms-75hz-chernyy-24v5cebk/" TargetMode="External" /><Relationship Id="rId318" Type="http://schemas.openxmlformats.org/officeDocument/2006/relationships/hyperlink" Target="https://alsi.kz/ru/catalog/monitory/monitor-aoc-27b2dm-27-1920x1080-va-4ms-40001-vga-hdmi-dvi-chernyy-27b2dm01/" TargetMode="External" /><Relationship Id="rId319" Type="http://schemas.openxmlformats.org/officeDocument/2006/relationships/hyperlink" Target="https://alsi.kz/ru/catalog/monitory/monitor-aoc-27b2h-chernyy-27b2heu/" TargetMode="External" /><Relationship Id="rId320" Type="http://schemas.openxmlformats.org/officeDocument/2006/relationships/hyperlink" Target="https://alsi.kz/ru/catalog/monitory/monitor-aoc-27b2h-27-ips-1920x1080-75hz-4ms-hdmi-vga-27b2heu01/" TargetMode="External" /><Relationship Id="rId321" Type="http://schemas.openxmlformats.org/officeDocument/2006/relationships/hyperlink" Target="https://alsi.kz/ru/catalog/monitory/monitor-aoc-27b2qam-27-va-1920x1080-75hz-4ms-vga-hdmi-dp-27b2qam01/" TargetMode="External" /><Relationship Id="rId322" Type="http://schemas.openxmlformats.org/officeDocument/2006/relationships/hyperlink" Target="https://alsi.kz/ru/catalog/monitory/monitor-aoc-27b3hm-27-1920x1080-va-4ms-10001-75hz-hdmi-vga-chernyy-27b3hm01/" TargetMode="External" /><Relationship Id="rId323" Type="http://schemas.openxmlformats.org/officeDocument/2006/relationships/hyperlink" Target="https://alsi.kz/ru/catalog/monitory/monitor-aoc-27b3hma2-27-fhd-va-100-hz-4ms-vga-hdmi-speakers-chernyy-27b3hma201/" TargetMode="External" /><Relationship Id="rId324" Type="http://schemas.openxmlformats.org/officeDocument/2006/relationships/hyperlink" Target="https://alsi.kz/ru/catalog/monitory/monitor-aoc-27v5ce-27-fhd-ips-75hz-4ms-hdmi-usb-c-chernyy-27v5cebk/" TargetMode="External" /><Relationship Id="rId325" Type="http://schemas.openxmlformats.org/officeDocument/2006/relationships/hyperlink" Target="https://alsi.kz/ru/catalog/monitory/monitor-aoc-cq27g2u-27-qhd-va-1ms-144hz-2xhdmi-1xdp-chernyy-cq27g2ubk/" TargetMode="External" /><Relationship Id="rId326" Type="http://schemas.openxmlformats.org/officeDocument/2006/relationships/hyperlink" Target="https://alsi.kz/ru/catalog/monitory/monitor-aoc-e2270swhn-215-fhd-tn-5ms-2007001-vga-hdmi-k220939/" TargetMode="External" /><Relationship Id="rId327" Type="http://schemas.openxmlformats.org/officeDocument/2006/relationships/hyperlink" Target="https://alsi.kz/ru/catalog/monitory/monitor-aoc-e2270swn-e2270swn/" TargetMode="External" /><Relationship Id="rId328" Type="http://schemas.openxmlformats.org/officeDocument/2006/relationships/hyperlink" Target="https://alsi.kz/ru/catalog/monitory/monitor-aoc-pro-line-24p3qw-238-ips-1920x1080-75hz-4ms-3000cdm-10001-2xhdmi-1xdp-1xusb-b-4xusb/" TargetMode="External" /><Relationship Id="rId329" Type="http://schemas.openxmlformats.org/officeDocument/2006/relationships/hyperlink" Target="https://alsi.kz/ru/catalog/monitory/monitor-aoc-q27b3ma01-27-2560x1440-va-75hz-4ms-40001-2xhdmi-2xdp-2x2w-chernyy-q27b3ma/" TargetMode="External" /><Relationship Id="rId330" Type="http://schemas.openxmlformats.org/officeDocument/2006/relationships/hyperlink" Target="https://alsi.kz/ru/catalog/monitory/monitor-aoc-q32v4-315-wqhd-ips-75-hz-4ms-hdmi-dp-speakers-chernyy-q32v401/" TargetMode="External" /><Relationship Id="rId331" Type="http://schemas.openxmlformats.org/officeDocument/2006/relationships/hyperlink" Target="https://alsi.kz/ru/catalog/monitory/monitor-aoc-u32u1-315-uhd-ips-60-hz-5msdp2xhdmiusb-c-hrd600-u32u1/" TargetMode="External" /><Relationship Id="rId332" Type="http://schemas.openxmlformats.org/officeDocument/2006/relationships/hyperlink" Target="https://alsi.kz/ru/catalog/monitory/monitor-asrock-pg34wq15r3a-34va-3440x1440-165hz-550kdm-30001-178178-1ms-dpx1-hdmix2-che/" TargetMode="External" /><Relationship Id="rId333" Type="http://schemas.openxmlformats.org/officeDocument/2006/relationships/hyperlink" Target="https://alsi.kz/ru/catalog/monitory/monitor-asus-be24eqsk-24-fhd-ips-75hz-5ms-hdmidpvga-2w-webcam-black-be24eqsk-24-asus/" TargetMode="External" /><Relationship Id="rId334" Type="http://schemas.openxmlformats.org/officeDocument/2006/relationships/hyperlink" Target="https://alsi.kz/ru/catalog/monitory/monitor-asus-proart-pa278cv-90lm06q0-b01370/" TargetMode="External" /><Relationship Id="rId335" Type="http://schemas.openxmlformats.org/officeDocument/2006/relationships/hyperlink" Target="https://alsi.kz/ru/catalog/monitory/monitor-asus-va24dqsb24-fhd-ips-75hz-5ms-250cdm210001-hdmidpvgasp-2w2x-usb-chernyy-90/" TargetMode="External" /><Relationship Id="rId336" Type="http://schemas.openxmlformats.org/officeDocument/2006/relationships/hyperlink" Target="https://alsi.kz/ru/catalog/monitory/monitor-asus-va24dqsb-90lm054l-b02370/" TargetMode="External" /><Relationship Id="rId337" Type="http://schemas.openxmlformats.org/officeDocument/2006/relationships/hyperlink" Target="https://alsi.kz/ru/catalog/monitory/monitor-asus-va27eqsb-90lm0559-b01170/" TargetMode="External" /><Relationship Id="rId338" Type="http://schemas.openxmlformats.org/officeDocument/2006/relationships/hyperlink" Target="https://alsi.kz/ru/catalog/monitory/monitor-asus-vg249qm1a-238-fhd-ips-270hz-1ms-350cdm210001-2hdmidp-vg249qm1a/" TargetMode="External" /><Relationship Id="rId339" Type="http://schemas.openxmlformats.org/officeDocument/2006/relationships/hyperlink" Target="https://alsi.kz/ru/catalog/monitory/monitor-asus-vg279ql1a-27-fhd-ips-165hz-1ms-400cdm210001-2hdmidp-hdr400-vg279ql1a/" TargetMode="External" /><Relationship Id="rId340" Type="http://schemas.openxmlformats.org/officeDocument/2006/relationships/hyperlink" Target="https://alsi.kz/ru/catalog/monitory/monitor-asus-vg279qm-27-fhd-ips-155hz-1ms-400cdm210001-2hdmidp-chernyy-90lm05h0-b01370/" TargetMode="External" /><Relationship Id="rId341" Type="http://schemas.openxmlformats.org/officeDocument/2006/relationships/hyperlink" Target="https://alsi.kz/ru/catalog/monitory/monitor-asus-vg27vq-27-fhd-va-165hz-1ms-400cdm230001-hdmidpdvi-chernyy-vg27vq/" TargetMode="External" /><Relationship Id="rId342" Type="http://schemas.openxmlformats.org/officeDocument/2006/relationships/hyperlink" Target="https://alsi.kz/ru/catalog/monitory/monitor-asus-vs197de-185-hd-1366x768-169-tn-vga-chernyy-vs197de/" TargetMode="External" /><Relationship Id="rId343" Type="http://schemas.openxmlformats.org/officeDocument/2006/relationships/hyperlink" Target="https://alsi.kz/ru/catalog/monitory/monitor-dell-4k-conference-room-p5524q-210-bjkc/" TargetMode="External" /><Relationship Id="rId344" Type="http://schemas.openxmlformats.org/officeDocument/2006/relationships/hyperlink" Target="https://alsi.kz/ru/catalog/monitory/monitor-dell-e2020h-210-auro/" TargetMode="External" /><Relationship Id="rId345" Type="http://schemas.openxmlformats.org/officeDocument/2006/relationships/hyperlink" Target="https://alsi.kz/ru/catalog/monitory/monitor-dell-e2216hv-215-chernyy-210-alfs/" TargetMode="External" /><Relationship Id="rId346" Type="http://schemas.openxmlformats.org/officeDocument/2006/relationships/hyperlink" Target="https://alsi.kz/ru/catalog/monitory/monitor-dell-e2220h-210-auxd-215--fhdtn-5-msvga-displayport250-ansi10001-k204235/" TargetMode="External" /><Relationship Id="rId347" Type="http://schemas.openxmlformats.org/officeDocument/2006/relationships/hyperlink" Target="https://alsi.kz/ru/catalog/monitory/monitor-dell-e2222hs-210-azkv-215-fhdva5-ms-displayport-hdmi250-ansi-lum30001-k217834/" TargetMode="External" /><Relationship Id="rId348" Type="http://schemas.openxmlformats.org/officeDocument/2006/relationships/hyperlink" Target="https://alsi.kz/ru/catalog/monitory/monitor-dell-e2420h-210-atts/" TargetMode="External" /><Relationship Id="rId349" Type="http://schemas.openxmlformats.org/officeDocument/2006/relationships/hyperlink" Target="https://alsi.kz/ru/catalog/monitory/monitor-dell-e2424hs-210-bgpj/" TargetMode="External" /><Relationship Id="rId350" Type="http://schemas.openxmlformats.org/officeDocument/2006/relationships/hyperlink" Target="https://alsi.kz/ru/catalog/monitory/monitor-dell-e2720h-210-atzm/" TargetMode="External" /><Relationship Id="rId351" Type="http://schemas.openxmlformats.org/officeDocument/2006/relationships/hyperlink" Target="https://alsi.kz/ru/catalog/monitory/monitor-dell-e2723h-210-bejq/" TargetMode="External" /><Relationship Id="rId352" Type="http://schemas.openxmlformats.org/officeDocument/2006/relationships/hyperlink" Target="https://alsi.kz/ru/catalog/monitory/monitor-dell-p1424h-210-bhqq/" TargetMode="External" /><Relationship Id="rId353" Type="http://schemas.openxmlformats.org/officeDocument/2006/relationships/hyperlink" Target="https://alsi.kz/ru/catalog/monitory/monitor-dell-p2422h-210-azyx/" TargetMode="External" /><Relationship Id="rId354" Type="http://schemas.openxmlformats.org/officeDocument/2006/relationships/hyperlink" Target="https://alsi.kz/ru/catalog/monitory/monitor-dell-p2422he-210-bbbg/" TargetMode="External" /><Relationship Id="rId355" Type="http://schemas.openxmlformats.org/officeDocument/2006/relationships/hyperlink" Target="https://alsi.kz/ru/catalog/monitory/monitor-dell-p2423-210-bdfs/" TargetMode="External" /><Relationship Id="rId356" Type="http://schemas.openxmlformats.org/officeDocument/2006/relationships/hyperlink" Target="https://alsi.kz/ru/catalog/monitory/monitor-dell-p2424ht-210-bhsk/" TargetMode="External" /><Relationship Id="rId357" Type="http://schemas.openxmlformats.org/officeDocument/2006/relationships/hyperlink" Target="https://alsi.kz/ru/catalog/monitory/monitor-dell-p2719h-210-apxf/" TargetMode="External" /><Relationship Id="rId358" Type="http://schemas.openxmlformats.org/officeDocument/2006/relationships/hyperlink" Target="https://alsi.kz/ru/catalog/monitory/monitor-dell-p2722h-210-azyz/" TargetMode="External" /><Relationship Id="rId359" Type="http://schemas.openxmlformats.org/officeDocument/2006/relationships/hyperlink" Target="https://alsi.kz/ru/catalog/monitory/monitor-dell-p2722h-27-210-azyz/" TargetMode="External" /><Relationship Id="rId360" Type="http://schemas.openxmlformats.org/officeDocument/2006/relationships/hyperlink" Target="https://alsi.kz/ru/catalog/monitory/monitor-dell-p2723d-210-bddx/" TargetMode="External" /><Relationship Id="rId361" Type="http://schemas.openxmlformats.org/officeDocument/2006/relationships/hyperlink" Target="https://alsi.kz/ru/catalog/monitory/monitor-dell-p3223de-210-bdgb/" TargetMode="External" /><Relationship Id="rId362" Type="http://schemas.openxmlformats.org/officeDocument/2006/relationships/hyperlink" Target="https://alsi.kz/ru/catalog/monitory/monitor-dell-p3223qe-315-ips3840x2160-pix-60-hz-5-ms-usb-32-gen-1usb-c-hub350-ansi-lum/" TargetMode="External" /><Relationship Id="rId363" Type="http://schemas.openxmlformats.org/officeDocument/2006/relationships/hyperlink" Target="https://alsi.kz/ru/catalog/monitory/monitor-dell-s2421h-238-210-axkr/" TargetMode="External" /><Relationship Id="rId364" Type="http://schemas.openxmlformats.org/officeDocument/2006/relationships/hyperlink" Target="https://alsi.kz/ru/catalog/monitory/monitor-dell-se2219h-210-aqol-215-fhdips8-mshdmi-vga250-lum10001-k191096/" TargetMode="External" /><Relationship Id="rId365" Type="http://schemas.openxmlformats.org/officeDocument/2006/relationships/hyperlink" Target="https://alsi.kz/ru/catalog/monitory/monitor-dell-se3223q-210-begy/" TargetMode="External" /><Relationship Id="rId366" Type="http://schemas.openxmlformats.org/officeDocument/2006/relationships/hyperlink" Target="https://alsi.kz/ru/catalog/monitory/monitor-dell-u2723qe-210-bcxk/" TargetMode="External" /><Relationship Id="rId367" Type="http://schemas.openxmlformats.org/officeDocument/2006/relationships/hyperlink" Target="https://alsi.kz/ru/catalog/monitory/monitor-dell-ultrasharp-u2422h-238-1920x1200-hdmi-dp-usb-type-c-210-ayui/" TargetMode="External" /><Relationship Id="rId368" Type="http://schemas.openxmlformats.org/officeDocument/2006/relationships/hyperlink" Target="https://alsi.kz/ru/catalog/monitory/monitor-hp-e22-g4-215-fhd-ips5-msvgahdmidp-9vh72aa/" TargetMode="External" /><Relationship Id="rId369" Type="http://schemas.openxmlformats.org/officeDocument/2006/relationships/hyperlink" Target="https://alsi.kz/ru/catalog/monitory/monitor-hp-e23-g4-9vf96aa/" TargetMode="External" /><Relationship Id="rId370" Type="http://schemas.openxmlformats.org/officeDocument/2006/relationships/hyperlink" Target="https://alsi.kz/ru/catalog/monitory/monitor-hp-e24-g5-fhd238-ips169250-nits1000110m11781785mshdmidp4xusb3ywheight-adj/" TargetMode="External" /><Relationship Id="rId371" Type="http://schemas.openxmlformats.org/officeDocument/2006/relationships/hyperlink" Target="https://alsi.kz/ru/catalog/monitory/monitor-hp-europe-e14-g4-portable-1b065aaabb/" TargetMode="External" /><Relationship Id="rId372" Type="http://schemas.openxmlformats.org/officeDocument/2006/relationships/hyperlink" Target="https://alsi.kz/ru/catalog/monitory/monitor-hp-e24-g4-9vf99aaabb/" TargetMode="External" /><Relationship Id="rId373" Type="http://schemas.openxmlformats.org/officeDocument/2006/relationships/hyperlink" Target="https://alsi.kz/ru/catalog/monitory/monitor-hp-europe-e24-g5-6n6e9aaabb/" TargetMode="External" /><Relationship Id="rId374" Type="http://schemas.openxmlformats.org/officeDocument/2006/relationships/hyperlink" Target="https://alsi.kz/ru/catalog/monitory/monitor-hp-europe-e24q-g5-6n4f1aaabb/" TargetMode="External" /><Relationship Id="rId375" Type="http://schemas.openxmlformats.org/officeDocument/2006/relationships/hyperlink" Target="https://alsi.kz/ru/catalog/monitory/monitor-hp-elitedisplay-e190i/" TargetMode="External" /><Relationship Id="rId376" Type="http://schemas.openxmlformats.org/officeDocument/2006/relationships/hyperlink" Target="https://alsi.kz/ru/catalog/monitory/monitor-hp-europe-elitedisplay-e243m-1fh48aaabb/" TargetMode="External" /><Relationship Id="rId377" Type="http://schemas.openxmlformats.org/officeDocument/2006/relationships/hyperlink" Target="https://alsi.kz/ru/catalog/monitory/monitor-hp-europe-m22f-fhd-2d9j9aaabb/" TargetMode="External" /><Relationship Id="rId378" Type="http://schemas.openxmlformats.org/officeDocument/2006/relationships/hyperlink" Target="https://alsi.kz/ru/catalog/monitory/monitor-hp-europe-m24f-fhd-2d9k0aaabb/" TargetMode="External" /><Relationship Id="rId379" Type="http://schemas.openxmlformats.org/officeDocument/2006/relationships/hyperlink" Target="https://alsi.kz/ru/catalog/monitory/monitor-hp-europe-p224-5qg34aaabb/" TargetMode="External" /><Relationship Id="rId380" Type="http://schemas.openxmlformats.org/officeDocument/2006/relationships/hyperlink" Target="https://alsi.kz/ru/catalog/monitory/monitor-hp-europe-p22v-g4-9tt53aaabb/" TargetMode="External" /><Relationship Id="rId381" Type="http://schemas.openxmlformats.org/officeDocument/2006/relationships/hyperlink" Target="https://alsi.kz/ru/catalog/monitory/monitor-hp-europe-p24-g4-1a7e5aaabb/" TargetMode="External" /><Relationship Id="rId382" Type="http://schemas.openxmlformats.org/officeDocument/2006/relationships/hyperlink" Target="https://alsi.kz/ru/catalog/monitory/monitor-hp-europe-p24h-g4-fhd-7vh44aaabb/" TargetMode="External" /><Relationship Id="rId383" Type="http://schemas.openxmlformats.org/officeDocument/2006/relationships/hyperlink" Target="https://alsi.kz/ru/catalog/monitory/monitor-hp-europe-p24h-g5-64w34aaabb/" TargetMode="External" /><Relationship Id="rId384" Type="http://schemas.openxmlformats.org/officeDocument/2006/relationships/hyperlink" Target="https://alsi.kz/ru/catalog/monitory/monitor-hp-europe-p24v-g4-9tt78aaabb/" TargetMode="External" /><Relationship Id="rId385" Type="http://schemas.openxmlformats.org/officeDocument/2006/relationships/hyperlink" Target="https://alsi.kz/ru/catalog/monitory/monitor-hp-europe-p24v-g5-64w18aaabb/" TargetMode="External" /><Relationship Id="rId386" Type="http://schemas.openxmlformats.org/officeDocument/2006/relationships/hyperlink" Target="https://alsi.kz/ru/catalog/monitory/monitor-hp-europe-p27-g5-64x69aaabb/" TargetMode="External" /><Relationship Id="rId387" Type="http://schemas.openxmlformats.org/officeDocument/2006/relationships/hyperlink" Target="https://alsi.kz/ru/catalog/monitory/monitor-hp-europe-s7-pro-732pk-8y2k9aaabb/" TargetMode="External" /><Relationship Id="rId388" Type="http://schemas.openxmlformats.org/officeDocument/2006/relationships/hyperlink" Target="https://alsi.kz/ru/catalog/monitory/monitor-hp-europe-z24f-g3-3g828aaabb/" TargetMode="External" /><Relationship Id="rId389" Type="http://schemas.openxmlformats.org/officeDocument/2006/relationships/hyperlink" Target="https://alsi.kz/ru/catalog/monitory/monitor-hp-europe-z24n-g3-wuxga-1c4z5aaabb/" TargetMode="External" /><Relationship Id="rId390" Type="http://schemas.openxmlformats.org/officeDocument/2006/relationships/hyperlink" Target="https://alsi.kz/ru/catalog/monitory/monitor-hp-p22-g4-1a7e4aaabb-215-fhdips-5-ms-displayport-hdmi-vga250-lum-k210487/" TargetMode="External" /><Relationship Id="rId391" Type="http://schemas.openxmlformats.org/officeDocument/2006/relationships/hyperlink" Target="https://alsi.kz/ru/catalog/monitory/monitor-hp-v28-4k-8wh58aa/" TargetMode="External" /><Relationship Id="rId392" Type="http://schemas.openxmlformats.org/officeDocument/2006/relationships/hyperlink" Target="https://alsi.kz/ru/catalog/monitory/monitor-hp-x24c-curved-1500r-236-fhd-va-144hz-4ms-300cdm2-30001-hdmidp-chernyy-9fm22aa/" TargetMode="External" /><Relationship Id="rId393" Type="http://schemas.openxmlformats.org/officeDocument/2006/relationships/hyperlink" Target="https://alsi.kz/ru/catalog/monitory/monitor-hp-z24f-g3-238-fhd-ips-5msdpdp-outhdmi-3g828aa/" TargetMode="External" /><Relationship Id="rId394" Type="http://schemas.openxmlformats.org/officeDocument/2006/relationships/hyperlink" Target="https://alsi.kz/ru/catalog/monitory/monitor-huntkey-rrb2413v-238-1920h1080-ips-14-ms-60-gc-dp-hdmi-vga-10001-ugol-obzorago/" TargetMode="External" /><Relationship Id="rId395" Type="http://schemas.openxmlformats.org/officeDocument/2006/relationships/hyperlink" Target="https://alsi.kz/ru/catalog/monitory/monitor-huntkey-rrb2713v-27-1920h1080-ips-14-ms-60-gc-dp-hdmi-10001-ugol-obzoragorvert/" TargetMode="External" /><Relationship Id="rId396" Type="http://schemas.openxmlformats.org/officeDocument/2006/relationships/hyperlink" Target="https://alsi.kz/ru/catalog/monitory/monitor-iiyama-27-fhdips-300cdm2-4ms-vga-dvi-hdmi-dp-chernyy-xu2793hsu-b4/" TargetMode="External" /><Relationship Id="rId397" Type="http://schemas.openxmlformats.org/officeDocument/2006/relationships/hyperlink" Target="https://alsi.kz/ru/catalog/monitory/monitor-iiyama-t2754-27-fhd-touch-ips-4ms-vga-dvi-hdmi-usb-hubheight-adj-speakers-cherny/" TargetMode="External" /><Relationship Id="rId398" Type="http://schemas.openxmlformats.org/officeDocument/2006/relationships/hyperlink" Target="https://alsi.kz/ru/catalog/monitory/monitor-iiyama-tf2415-238-fhd-touch-va-16ms-vga-hdmi-dp-usb-hub-speakers-chernyy-tf2415m/" TargetMode="External" /><Relationship Id="rId399" Type="http://schemas.openxmlformats.org/officeDocument/2006/relationships/hyperlink" Target="https://alsi.kz/ru/catalog/monitory/monitor-iiyama-236-fhd-va-vga-hdmi-dp-chernyy-x2474hs-b2/" TargetMode="External" /><Relationship Id="rId400" Type="http://schemas.openxmlformats.org/officeDocument/2006/relationships/hyperlink" Target="https://alsi.kz/ru/catalog/monitory/monitor-iiyama-xb3288uhsu-315-uhd-4k-va-3-ms-dvi-2xhdmi-dp-chernyy-xb3288uhsu-b1/" TargetMode="External" /><Relationship Id="rId401" Type="http://schemas.openxmlformats.org/officeDocument/2006/relationships/hyperlink" Target="https://alsi.kz/ru/catalog/monitory/monitor-iiyama-215-fhd-va-vga-hdmi-dp-chernyy-xu2294hsu-b1/" TargetMode="External" /><Relationship Id="rId402" Type="http://schemas.openxmlformats.org/officeDocument/2006/relationships/hyperlink" Target="https://alsi.kz/ru/catalog/monitory/monitor-iiyama-238-fhd-ips-vga-hdmi-dp-chernyy-xu2492hsu-b1/" TargetMode="External" /><Relationship Id="rId403" Type="http://schemas.openxmlformats.org/officeDocument/2006/relationships/hyperlink" Target="https://alsi.kz/ru/catalog/monitory/monitor-iiyama-24-fhd-ips-4-ms-250cdm2-10001-vga-hdmi-dp-tilt-speakers-chernyy-xu2493/" TargetMode="External" /><Relationship Id="rId404" Type="http://schemas.openxmlformats.org/officeDocument/2006/relationships/hyperlink" Target="https://alsi.kz/ru/catalog/monitory/monitor-iiyama-238-fhd-ips-vga-hdmi-dp-chernyy-xub2492hsu-b1/" TargetMode="External" /><Relationship Id="rId405" Type="http://schemas.openxmlformats.org/officeDocument/2006/relationships/hyperlink" Target="https://alsi.kz/ru/catalog/monitory/monitor-iiyama-27-fhd-ips-vga-hdmi-dp-chernyy-xub2796hsu-b1/" TargetMode="External" /><Relationship Id="rId406" Type="http://schemas.openxmlformats.org/officeDocument/2006/relationships/hyperlink" Target="https://alsi.kz/ru/catalog/monitory/monitor-iiyama-xub2796-27-fhd-ips-1ms-vga-hdmi-dp-usb-hubpivot-speakers-chernyy-xub279/" TargetMode="External" /><Relationship Id="rId407" Type="http://schemas.openxmlformats.org/officeDocument/2006/relationships/hyperlink" Target="https://alsi.kz/ru/catalog/monitory/monitor-lenovo-d24-40-67a2kac6eu/" TargetMode="External" /><Relationship Id="rId408" Type="http://schemas.openxmlformats.org/officeDocument/2006/relationships/hyperlink" Target="https://alsi.kz/ru/catalog/monitory/monitor-lenovo-d27-40-27-fhd-va-75hz-5ms-vgahdmi-67a3kac6eu/" TargetMode="External" /><Relationship Id="rId409" Type="http://schemas.openxmlformats.org/officeDocument/2006/relationships/hyperlink" Target="https://alsi.kz/ru/catalog/monitory/monitor-lenovo-d32u-40-315-uhd-60hz4ms-2-x-hdmidp-66fdgac2eu/" TargetMode="External" /><Relationship Id="rId410" Type="http://schemas.openxmlformats.org/officeDocument/2006/relationships/hyperlink" Target="https://alsi.kz/ru/catalog/monitory/monitor-lenovo-e27q-20-a21270qe0-62d0gat1eu/" TargetMode="External" /><Relationship Id="rId411" Type="http://schemas.openxmlformats.org/officeDocument/2006/relationships/hyperlink" Target="https://alsi.kz/ru/catalog/monitory/monitor-lenovo-g24-20-238-ips-fhd144hz-05ms-2-x-hdmi-20dp-66cfgac1eu/" TargetMode="External" /><Relationship Id="rId412" Type="http://schemas.openxmlformats.org/officeDocument/2006/relationships/hyperlink" Target="https://alsi.kz/ru/catalog/monitory/monitor-lenovo-g24e-20-238-va1920x1080100hz120hzfreesync-premium1ms300013m1300nithdmi-2/" TargetMode="External" /><Relationship Id="rId413" Type="http://schemas.openxmlformats.org/officeDocument/2006/relationships/hyperlink" Target="https://alsi.kz/ru/catalog/monitory/monitor-lenovo-g27c-30-27-fhd-va-165hz-1ms-2-x-hdmi-20dp-14-66f3gac2eu/" TargetMode="External" /><Relationship Id="rId414" Type="http://schemas.openxmlformats.org/officeDocument/2006/relationships/hyperlink" Target="https://alsi.kz/ru/catalog/monitory/monitor-lenovo-g27e-20-27-fhd-va-100hz-1ms30001-300nithdmidp-66d8gar1eu/" TargetMode="External" /><Relationship Id="rId415" Type="http://schemas.openxmlformats.org/officeDocument/2006/relationships/hyperlink" Target="https://alsi.kz/ru/catalog/monitory/monitor-lenovo-g34w-30-34-va3440-x-1440165-1500r1ms250013m1350nitlift-135mm2xhdmidp-/" TargetMode="External" /><Relationship Id="rId416" Type="http://schemas.openxmlformats.org/officeDocument/2006/relationships/hyperlink" Target="https://alsi.kz/ru/catalog/monitory/monitor-lenovo-l24e-40-238-va1920x1080100hz-4ms250nitvgahdmi-14y-out-67aakac3eu/" TargetMode="External" /><Relationship Id="rId417" Type="http://schemas.openxmlformats.org/officeDocument/2006/relationships/hyperlink" Target="https://alsi.kz/ru/catalog/monitory/monitor-lenovo-l24i-40-238-ips-fhd100-4ms30001250nitvgahdmi-freesync-67a8kac3eu/" TargetMode="External" /><Relationship Id="rId418" Type="http://schemas.openxmlformats.org/officeDocument/2006/relationships/hyperlink" Target="https://alsi.kz/ru/catalog/monitory/monitor-lenovo-l24m-40-238-fhd-ips100hz-4ms30001250nithdmi-has-pivot-67a9uac3eu/" TargetMode="External" /><Relationship Id="rId419" Type="http://schemas.openxmlformats.org/officeDocument/2006/relationships/hyperlink" Target="https://alsi.kz/ru/catalog/monitory/monitor-lenovo-l24q-35-66d1gac1eu/" TargetMode="External" /><Relationship Id="rId420" Type="http://schemas.openxmlformats.org/officeDocument/2006/relationships/hyperlink" Target="https://alsi.kz/ru/catalog/monitory/monitor-lenovo-l27e-40-27-va1920x1080100hz-4ms300nitvga2xhdmi-14y-out-67ackac4eu/" TargetMode="External" /><Relationship Id="rId421" Type="http://schemas.openxmlformats.org/officeDocument/2006/relationships/hyperlink" Target="https://alsi.kz/ru/catalog/monitory/monitor-lenovo-l27m-30-27-fhd-ips-75hz-4ms-vgahdmi-14usb-type-c-66d0kac2eu/" TargetMode="External" /><Relationship Id="rId422" Type="http://schemas.openxmlformats.org/officeDocument/2006/relationships/hyperlink" Target="https://alsi.kz/ru/catalog/monitory/monitor-lenovo-l28u-35-28-ips3840-x-2160-freesync4ms10001-350nitlift-150mm-swivel-pivot2/" TargetMode="External" /><Relationship Id="rId423" Type="http://schemas.openxmlformats.org/officeDocument/2006/relationships/hyperlink" Target="https://alsi.kz/ru/catalog/monitory/monitor-lenovo-l29w-30-29-ips2560-x-108090hz-freesync4ms10001-300nitlift-150mm-swivelhdmi/" TargetMode="External" /><Relationship Id="rId424" Type="http://schemas.openxmlformats.org/officeDocument/2006/relationships/hyperlink" Target="https://alsi.kz/ru/catalog/monitory/monitor-lenovo-legion-y27-30-27-fhd-ips-165hz-05-ms2-x-hdmidp-66f8gac3eu/" TargetMode="External" /><Relationship Id="rId425" Type="http://schemas.openxmlformats.org/officeDocument/2006/relationships/hyperlink" Target="https://alsi.kz/ru/catalog/monitory/monitor-lenovo-p24h-30-63b3gat6eu/" TargetMode="External" /><Relationship Id="rId426" Type="http://schemas.openxmlformats.org/officeDocument/2006/relationships/hyperlink" Target="https://alsi.kz/ru/catalog/monitory/monitor-lenovo-p24q-30-63b4gat6eu/" TargetMode="External" /><Relationship Id="rId427" Type="http://schemas.openxmlformats.org/officeDocument/2006/relationships/hyperlink" Target="https://alsi.kz/ru/catalog/monitory/monitor-lenovo-p27h-20-d19270qp1-61e9gat6eu/" TargetMode="External" /><Relationship Id="rId428" Type="http://schemas.openxmlformats.org/officeDocument/2006/relationships/hyperlink" Target="https://alsi.kz/ru/catalog/monitory/monitor-lenovo-q24i-20-238-ips1920x108075hzamd-freesync4ms100013m1300nitlift-80mm2-x-hd/" TargetMode="External" /><Relationship Id="rId429" Type="http://schemas.openxmlformats.org/officeDocument/2006/relationships/hyperlink" Target="https://alsi.kz/ru/catalog/monitory/monitor-lenovo-q27h-20-27-qhd-ips75hz-4ms10001350nithdmidptype-c-has-2x3w-66eduac1eu/" TargetMode="External" /><Relationship Id="rId430" Type="http://schemas.openxmlformats.org/officeDocument/2006/relationships/hyperlink" Target="https://alsi.kz/ru/catalog/monitory/monitor-lenovo-r25i-30-245-ips-fhd-165hz-05-ms400liftswivel-pivot2-x-hdmi-20dp-14yes/" TargetMode="External" /><Relationship Id="rId431" Type="http://schemas.openxmlformats.org/officeDocument/2006/relationships/hyperlink" Target="https://alsi.kz/ru/catalog/monitory/monitor-lenovo-r27i-30-27-ips-fhd165hz-05-ms400liftswivel-pivot2-x-hdmi-20dp-14yes-ja/" TargetMode="External" /><Relationship Id="rId432" Type="http://schemas.openxmlformats.org/officeDocument/2006/relationships/hyperlink" Target="https://alsi.kz/ru/catalog/monitory/monitor-lenovo-r27q-30-27-ips2560-x-1440165hzfreesync05-ms400liftswivel-pivot2-x-hdmi-2/" TargetMode="External" /><Relationship Id="rId433" Type="http://schemas.openxmlformats.org/officeDocument/2006/relationships/hyperlink" Target="https://alsi.kz/ru/catalog/monitory/monitor-lenovo-s27i-30-63dfkat4eu/" TargetMode="External" /><Relationship Id="rId434" Type="http://schemas.openxmlformats.org/officeDocument/2006/relationships/hyperlink" Target="https://alsi.kz/ru/catalog/monitory/monitor-lenovo-t27p-30-a22270up0-63a9gat1eu/" TargetMode="External" /><Relationship Id="rId435" Type="http://schemas.openxmlformats.org/officeDocument/2006/relationships/hyperlink" Target="https://alsi.kz/ru/catalog/monitory/monitor-lenovo-t27q-20-c19270qt0-61edgat2eu/" TargetMode="External" /><Relationship Id="rId436" Type="http://schemas.openxmlformats.org/officeDocument/2006/relationships/hyperlink" Target="https://alsi.kz/ru/catalog/monitory/monitor-lenovo-thinkcentre-tiny-in-one-24-gen-4-238-fhd-wled-2xspeakers-1080p-camera-11gdpar1e/" TargetMode="External" /><Relationship Id="rId437" Type="http://schemas.openxmlformats.org/officeDocument/2006/relationships/hyperlink" Target="https://alsi.kz/ru/catalog/monitory/monitor-lenovo-thinkvision-p27q-20-61eagat6eu/" TargetMode="External" /><Relationship Id="rId438" Type="http://schemas.openxmlformats.org/officeDocument/2006/relationships/hyperlink" Target="https://alsi.kz/ru/catalog/monitory/monitor-lenovo-thinkvision-t24i-30-238-fhd4-6ms60hz250cdm4xusb-32usb-b1xhdmi1xdp-12vg/" TargetMode="External" /><Relationship Id="rId439" Type="http://schemas.openxmlformats.org/officeDocument/2006/relationships/hyperlink" Target="https://alsi.kz/ru/catalog/monitory/monitor-lenovo-thinkvision-t24m-29-63a5gat6eu/" TargetMode="External" /><Relationship Id="rId440" Type="http://schemas.openxmlformats.org/officeDocument/2006/relationships/hyperlink" Target="https://alsi.kz/ru/catalog/monitory/monitor-lenovo-thinkvision-t27h-30-63a3gat1eu/" TargetMode="External" /><Relationship Id="rId441" Type="http://schemas.openxmlformats.org/officeDocument/2006/relationships/hyperlink" Target="https://alsi.kz/ru/catalog/monitory/monitor-lenovo-thinkvision-t27i-30-63a4mat1eu/" TargetMode="External" /><Relationship Id="rId442" Type="http://schemas.openxmlformats.org/officeDocument/2006/relationships/hyperlink" Target="https://alsi.kz/ru/catalog/monitory/monitor-lenovo-y25-30-245-fhd-ips-240hz-1ms-hdmi-20dp-14-66f0gacbeu/" TargetMode="External" /><Relationship Id="rId443" Type="http://schemas.openxmlformats.org/officeDocument/2006/relationships/hyperlink" Target="https://alsi.kz/ru/catalog/monitory/monitor-lenovo-y27h-30-27-ips2560-x-1440165hz1mshdmidp-10001-400nitlift-135mm-swivel-pi/" TargetMode="External" /><Relationship Id="rId444" Type="http://schemas.openxmlformats.org/officeDocument/2006/relationships/hyperlink" Target="https://alsi.kz/ru/catalog/monitory/monitor-lenovo-y32p-30-315-uhd-ips144hz-1ms-2-x-hdmidpusb-type-c-66f9uac6eu/" TargetMode="External" /><Relationship Id="rId445" Type="http://schemas.openxmlformats.org/officeDocument/2006/relationships/hyperlink" Target="https://alsi.kz/ru/catalog/monitory/monitor-lg-22mp410-chernyy-22mp410-b/" TargetMode="External" /><Relationship Id="rId446" Type="http://schemas.openxmlformats.org/officeDocument/2006/relationships/hyperlink" Target="https://alsi.kz/ru/catalog/monitory/monitor-lg-24gn60r-black-238-fhd-ips-1ms-hdmi-dp-240kdm2-7001-24gn60r-b/" TargetMode="External" /><Relationship Id="rId447" Type="http://schemas.openxmlformats.org/officeDocument/2006/relationships/hyperlink" Target="https://alsi.kz/ru/catalog/monitory/monitor-lg-24mp400-b-24mp400-b/" TargetMode="External" /><Relationship Id="rId448" Type="http://schemas.openxmlformats.org/officeDocument/2006/relationships/hyperlink" Target="https://alsi.kz/ru/catalog/monitory/monitor-lg-24mp450-238-ips-vga-hdmi-chernyy-24mp450-b/" TargetMode="External" /><Relationship Id="rId449" Type="http://schemas.openxmlformats.org/officeDocument/2006/relationships/hyperlink" Target="https://alsi.kz/ru/catalog/monitory/monitor-lg-27gp750-black-27gp750-b/" TargetMode="External" /><Relationship Id="rId450" Type="http://schemas.openxmlformats.org/officeDocument/2006/relationships/hyperlink" Target="https://alsi.kz/ru/catalog/monitory/monitor-lg-27mp400-27-1920x1080-ips-5ms-vga-hdmi-chernyy-27mp400-b/" TargetMode="External" /><Relationship Id="rId451" Type="http://schemas.openxmlformats.org/officeDocument/2006/relationships/hyperlink" Target="https://alsi.kz/ru/catalog/monitory/monitor-lg-27mp400-b-27mp400-b/" TargetMode="External" /><Relationship Id="rId452" Type="http://schemas.openxmlformats.org/officeDocument/2006/relationships/hyperlink" Target="https://alsi.kz/ru/catalog/monitory/monitor-lg-27ul500-w-27ul500-w/" TargetMode="External" /><Relationship Id="rId453" Type="http://schemas.openxmlformats.org/officeDocument/2006/relationships/hyperlink" Target="https://alsi.kz/ru/catalog/monitory/monitor-lg-27up650-wadrz-27up650-w/" TargetMode="External" /><Relationship Id="rId454" Type="http://schemas.openxmlformats.org/officeDocument/2006/relationships/hyperlink" Target="https://alsi.kz/ru/catalog/monitory/monitor-lg-27up850-w-27up850n-w/" TargetMode="External" /><Relationship Id="rId455" Type="http://schemas.openxmlformats.org/officeDocument/2006/relationships/hyperlink" Target="https://alsi.kz/ru/catalog/monitory/monitor-lg-29wp500-black-29wp500-b/" TargetMode="External" /><Relationship Id="rId456" Type="http://schemas.openxmlformats.org/officeDocument/2006/relationships/hyperlink" Target="https://alsi.kz/ru/catalog/monitory/monitor-lg-29wq600-w-29wq600-w/" TargetMode="External" /><Relationship Id="rId457" Type="http://schemas.openxmlformats.org/officeDocument/2006/relationships/hyperlink" Target="https://alsi.kz/ru/catalog/monitory/monitor-lg-32gn50r-black-32gn50r-b/" TargetMode="External" /><Relationship Id="rId458" Type="http://schemas.openxmlformats.org/officeDocument/2006/relationships/hyperlink" Target="https://alsi.kz/ru/catalog/monitory/monitor-lg-32un500-w-32un500-w/" TargetMode="External" /><Relationship Id="rId459" Type="http://schemas.openxmlformats.org/officeDocument/2006/relationships/hyperlink" Target="https://alsi.kz/ru/catalog/monitory/monitor-lg-34wp500-b-34wp500-b/" TargetMode="External" /><Relationship Id="rId460" Type="http://schemas.openxmlformats.org/officeDocument/2006/relationships/hyperlink" Target="https://alsi.kz/ru/catalog/monitory/monitor-msi-g2712-g2712/" TargetMode="External" /><Relationship Id="rId461" Type="http://schemas.openxmlformats.org/officeDocument/2006/relationships/hyperlink" Target="https://alsi.kz/ru/catalog/monitory/monitor-msi-modern-md271cp-curved-chernyy-modern-md271cp/" TargetMode="External" /><Relationship Id="rId462" Type="http://schemas.openxmlformats.org/officeDocument/2006/relationships/hyperlink" Target="https://alsi.kz/ru/catalog/monitory/monitor-msi-pro-mp242-chernyy-pro-mp242/" TargetMode="External" /><Relationship Id="rId463" Type="http://schemas.openxmlformats.org/officeDocument/2006/relationships/hyperlink" Target="https://alsi.kz/ru/catalog/monitory/monitor-philips-241b8qjeb-238-fhd-ips-5ms-vga-dvi-dp-chernyy-241b8qjeb01/" TargetMode="External" /><Relationship Id="rId464" Type="http://schemas.openxmlformats.org/officeDocument/2006/relationships/hyperlink" Target="https://alsi.kz/ru/catalog/monitory/monitor-philips-243v7qjab-238-fhd-ips-75-hz-4-ms-250-cdm210001-200m1-vga-hdmi-dp-til/" TargetMode="External" /><Relationship Id="rId465" Type="http://schemas.openxmlformats.org/officeDocument/2006/relationships/hyperlink" Target="https://alsi.kz/ru/catalog/monitory/monitor-philips-243v7qjabf-238-1920x1080-ips-75hz-4ms-10001d-sub-hdmi-dp12-2x2w-243v7qja/" TargetMode="External" /><Relationship Id="rId466" Type="http://schemas.openxmlformats.org/officeDocument/2006/relationships/hyperlink" Target="https://alsi.kz/ru/catalog/monitory/monitor-philips-245e1s-238-qhd-ips-4ms-vga-hdmi-dp-chernyy-245e1s01/" TargetMode="External" /><Relationship Id="rId467" Type="http://schemas.openxmlformats.org/officeDocument/2006/relationships/hyperlink" Target="https://alsi.kz/ru/catalog/monitory/monitor-philips-272s9jal-27-fhdva-75hz-4ms-300kdm-40001-vga-hdmi-dp-chernyy-272s9jal0001/" TargetMode="External" /><Relationship Id="rId468" Type="http://schemas.openxmlformats.org/officeDocument/2006/relationships/hyperlink" Target="https://alsi.kz/ru/catalog/monitory/monitor-philips-273v7qd-27-fhd-ips-5ms-vga-dvi-hdmi-chernyy-273v7qdsb01/" TargetMode="External" /><Relationship Id="rId469" Type="http://schemas.openxmlformats.org/officeDocument/2006/relationships/hyperlink" Target="https://alsi.kz/ru/catalog/monitory/monitor-s-tonkoy-ramkoy-27-philips-273v7qdab-273v7qdab01/" TargetMode="External" /><Relationship Id="rId470" Type="http://schemas.openxmlformats.org/officeDocument/2006/relationships/hyperlink" Target="https://alsi.kz/ru/catalog/monitory/monitor-philips-273v7qdsb-27-fhd-ips-4ms-vga-dvi-hdmi-chernyy-273v7qdsb0001/" TargetMode="External" /><Relationship Id="rId471" Type="http://schemas.openxmlformats.org/officeDocument/2006/relationships/hyperlink" Target="https://alsi.kz/ru/catalog/monitory/monitor-philips-273v7qjab-27-fhd-ips-75hz-4ms-vga-1xhdmi-1xdp-2x2w-chernyy-273v7qjab0001/" TargetMode="External" /><Relationship Id="rId472" Type="http://schemas.openxmlformats.org/officeDocument/2006/relationships/hyperlink" Target="https://alsi.kz/ru/catalog/monitory/monitor-philips-275e1s-27-qhd-ips-4ms-vga-hdmi-dp-chernyy-275e1s01/" TargetMode="External" /><Relationship Id="rId473" Type="http://schemas.openxmlformats.org/officeDocument/2006/relationships/hyperlink" Target="https://alsi.kz/ru/catalog/monitory/monitor-philips-275v8la-27-qhd-va-75hz-4ms-2xhdmi-dp-chernyy-275v8la/" TargetMode="External" /><Relationship Id="rId474" Type="http://schemas.openxmlformats.org/officeDocument/2006/relationships/hyperlink" Target="https://alsi.kz/ru/catalog/monitory/monitor-philips-276b9h-27-qhdips-75hz-4ms-350kdm-10001-usb-c-hdmi-dp-web-kamera-chernyy-2/" TargetMode="External" /><Relationship Id="rId475" Type="http://schemas.openxmlformats.org/officeDocument/2006/relationships/hyperlink" Target="https://alsi.kz/ru/catalog/monitory/monitor-philips-279c9-27-3840x2160-ips-60hz-5ms-400kdm-13001-hdmi-dp-usb-c-usb-32x4--che/" TargetMode="External" /><Relationship Id="rId476" Type="http://schemas.openxmlformats.org/officeDocument/2006/relationships/hyperlink" Target="https://alsi.kz/ru/catalog/monitory/monitor-philips-27e1n3300a-27-1920x1080-ips-75hz-1ms-300kdm-10001-hdmi-1xusb-c-2x3w-chern/" TargetMode="External" /><Relationship Id="rId477" Type="http://schemas.openxmlformats.org/officeDocument/2006/relationships/hyperlink" Target="https://alsi.kz/ru/catalog/monitory/monitor-philips-27e1n5300ae-27-fhd-75hz-ips-1ms-300kdm-hdmi-displayport-usb-c-10001-1x-chern/" TargetMode="External" /><Relationship Id="rId478" Type="http://schemas.openxmlformats.org/officeDocument/2006/relationships/hyperlink" Target="https://alsi.kz/ru/catalog/monitory/monitor-philips-27m1n3200v-27-fhd-va-165hz-30001-4ms-2xhdmi-dp-height-adj-pivot-chernyy/" TargetMode="External" /><Relationship Id="rId479" Type="http://schemas.openxmlformats.org/officeDocument/2006/relationships/hyperlink" Target="https://alsi.kz/ru/catalog/monitory/monitor-samsung-27-ls27c362eaixci-ls27c362eaixci/" TargetMode="External" /><Relationship Id="rId480" Type="http://schemas.openxmlformats.org/officeDocument/2006/relationships/hyperlink" Target="https://alsi.kz/ru/catalog/monitory/monitor-samsung-lc32r502fhixci-lc32r502fhixci/" TargetMode="External" /><Relationship Id="rId481" Type="http://schemas.openxmlformats.org/officeDocument/2006/relationships/hyperlink" Target="https://alsi.kz/ru/catalog/monitory/monitor-samsung-ls22c310eaixci-215-ips-1920x1080-169-75-gc-178178-5ms-169-vga-hdmi-ls/" TargetMode="External" /><Relationship Id="rId482" Type="http://schemas.openxmlformats.org/officeDocument/2006/relationships/hyperlink" Target="https://alsi.kz/ru/catalog/monitory/monitor-samsung-ls24c312eaixci-24-ls24c312eaixci/" TargetMode="External" /><Relationship Id="rId483" Type="http://schemas.openxmlformats.org/officeDocument/2006/relationships/hyperlink" Target="https://alsi.kz/ru/catalog/monitory/monitor-samsung-ls24c366eaixci-24-ips-1920x1080-169-75-gc-4ms-250kdm-30001-hdmi-vga-ls2/" TargetMode="External" /><Relationship Id="rId484" Type="http://schemas.openxmlformats.org/officeDocument/2006/relationships/hyperlink" Target="https://alsi.kz/ru/catalog/monitory/monitor-samsung-ls27a700nwixci-27-3840x2160-ips-60hz-5ms-300kdm-10001-1xhdmi-1xdp-1xusb-l/" TargetMode="External" /><Relationship Id="rId485" Type="http://schemas.openxmlformats.org/officeDocument/2006/relationships/hyperlink" Target="https://alsi.kz/ru/catalog/monitory/monitor-samsung-ls27a800nmixci-27-ls27a800nmixci/" TargetMode="External" /><Relationship Id="rId486" Type="http://schemas.openxmlformats.org/officeDocument/2006/relationships/hyperlink" Target="https://alsi.kz/ru/catalog/monitory/monitor-samsung-ls34c500gaixci-34-ls34c500gaixci/" TargetMode="External" /><Relationship Id="rId487" Type="http://schemas.openxmlformats.org/officeDocument/2006/relationships/hyperlink" Target="https://alsi.kz/ru/catalog/monitory/monitor-samsung-odyssey-g3-24-1920x1080-va-144-gc-dp-v12-hdmi-v14-250-kdm-30001-1/" TargetMode="External" /><Relationship Id="rId488" Type="http://schemas.openxmlformats.org/officeDocument/2006/relationships/hyperlink" Target="https://alsi.kz/ru/catalog/monitory/monitor-samsung-odyssey-g3-27-1920x1080-va-144-gc-dp-v12-hdmi-v14-250-kdm-30001-1/" TargetMode="External" /><Relationship Id="rId489" Type="http://schemas.openxmlformats.org/officeDocument/2006/relationships/hyperlink" Target="https://alsi.kz/ru/catalog/monitory/monitor-samsung-odyssey-g4-25-1920x1080-ips-240-gc-dp-v12-2hdmi-v20-400kdm-10001-1/" TargetMode="External" /><Relationship Id="rId490" Type="http://schemas.openxmlformats.org/officeDocument/2006/relationships/hyperlink" Target="https://alsi.kz/ru/catalog/monitory/monitor-samsung-odyssey-g4-25-27-1920x1080-ips-240-gc-dp-v12-2hdmi-v20-400kdm2-10/" TargetMode="External" /><Relationship Id="rId491" Type="http://schemas.openxmlformats.org/officeDocument/2006/relationships/hyperlink" Target="https://alsi.kz/ru/catalog/monitory/monitor-viewsonic-va2406-h-va2406-h/" TargetMode="External" /><Relationship Id="rId492" Type="http://schemas.openxmlformats.org/officeDocument/2006/relationships/hyperlink" Target="https://alsi.kz/ru/catalog/monitory/monitor-viewsonic-va2715-h-va2715-h/" TargetMode="External" /><Relationship Id="rId493" Type="http://schemas.openxmlformats.org/officeDocument/2006/relationships/hyperlink" Target="https://alsi.kz/ru/catalog/monitory/monitor-viewsonic-va2732-h-va2732-h/" TargetMode="External" /><Relationship Id="rId494" Type="http://schemas.openxmlformats.org/officeDocument/2006/relationships/hyperlink" Target="https://alsi.kz/ru/catalog/monitory/monitor-viewsonic-xg320u-xg320u/" TargetMode="External" /><Relationship Id="rId495" Type="http://schemas.openxmlformats.org/officeDocument/2006/relationships/hyperlink" Target="https://alsi.kz/ru/catalog/monitory/monitor-xiaomi-a27i-p27fba-ragl-27-p27fba-ragl/" TargetMode="External" /><Relationship Id="rId496" Type="http://schemas.openxmlformats.org/officeDocument/2006/relationships/hyperlink" Target="http://alsi.kz/ru/catalog/planshety/" TargetMode="External" /><Relationship Id="rId497" Type="http://schemas.openxmlformats.org/officeDocument/2006/relationships/hyperlink" Target="https://alsi.kz/ru/catalog/planshety/planshet-apple-ipad-102-32gb-wi-fi-mw742lla/" TargetMode="External" /><Relationship Id="rId498" Type="http://schemas.openxmlformats.org/officeDocument/2006/relationships/hyperlink" Target="http://alsi.kz/ru/catalog/proektory/" TargetMode="External" /><Relationship Id="rId499" Type="http://schemas.openxmlformats.org/officeDocument/2006/relationships/hyperlink" Target="https://alsi.kz/ru/catalog/proektory/videoproektor-3m-dx70-dx70/" TargetMode="External" /><Relationship Id="rId500" Type="http://schemas.openxmlformats.org/officeDocument/2006/relationships/hyperlink" Target="https://alsi.kz/ru/catalog/proektory/lampa-dell-1510x1610x-725-10229/" TargetMode="External" /><Relationship Id="rId501" Type="http://schemas.openxmlformats.org/officeDocument/2006/relationships/hyperlink" Target="https://alsi.kz/ru/catalog/proektory/proektor-epson-co-w01-v11ha86040/" TargetMode="External" /><Relationship Id="rId502" Type="http://schemas.openxmlformats.org/officeDocument/2006/relationships/hyperlink" Target="https://alsi.kz/ru/catalog/proektory/proektor-epson-eb-l630u-v11ha26040/" TargetMode="External" /><Relationship Id="rId503" Type="http://schemas.openxmlformats.org/officeDocument/2006/relationships/hyperlink" Target="https://alsi.kz/ru/catalog/proektory/proektor-viewsonic-ls500wh-ls500wh/" TargetMode="External" /><Relationship Id="rId504" Type="http://schemas.openxmlformats.org/officeDocument/2006/relationships/hyperlink" Target="https://alsi.kz/ru/catalog/proektory/proektor-viewsonic-ls550wh-ls550wh/" TargetMode="External" /><Relationship Id="rId505" Type="http://schemas.openxmlformats.org/officeDocument/2006/relationships/hyperlink" Target="https://alsi.kz/ru/catalog/proektory/proektor-portativnyy-viewsonic-m1-m1-lw0/" TargetMode="External" /><Relationship Id="rId506" Type="http://schemas.openxmlformats.org/officeDocument/2006/relationships/hyperlink" Target="http://alsi.kz/ru/catalog/unichtojiteli-bumagi-shredery/" TargetMode="External" /><Relationship Id="rId507" Type="http://schemas.openxmlformats.org/officeDocument/2006/relationships/hyperlink" Target="https://alsi.kz/ru/catalog/unichtojiteli-bumagi-shredery/shreder-fellowes-powershred-12c-din-p-4-4h40mm-18-l-fs-71201/" TargetMode="External" /><Relationship Id="rId508" Type="http://schemas.openxmlformats.org/officeDocument/2006/relationships/hyperlink" Target="https://alsi.kz/ru/catalog/unichtojiteli-bumagi-shredery/shreder-fellowes-powershred-8cd-din-p-4-4h35mm-8-lst-14-ltr-fs-46921/" TargetMode="External" /><Relationship Id="rId509" Type="http://schemas.openxmlformats.org/officeDocument/2006/relationships/hyperlink" Target="https://alsi.kz/ru/catalog/unichtojiteli-bumagi-shredery/shreder-fellowes-powershred-lx200-chernyy-fs-55022/" TargetMode="External" /><Relationship Id="rId510" Type="http://schemas.openxmlformats.org/officeDocument/2006/relationships/hyperlink" Target="https://alsi.kz/ru/catalog/unichtojiteli-bumagi-shredery/shreder-fellowes-powershred-lx25-shredder-230v-eu-4170501/" TargetMode="External" /><Relationship Id="rId511" Type="http://schemas.openxmlformats.org/officeDocument/2006/relationships/hyperlink" Target="https://alsi.kz/ru/catalog/unichtojiteli-bumagi-shredery/shreder-hsm-shredstar-s10-6mm-1042121/" TargetMode="External" /><Relationship Id="rId512" Type="http://schemas.openxmlformats.org/officeDocument/2006/relationships/hyperlink" Target="https://alsi.kz/ru/catalog/unichtojiteli-bumagi-shredery/shreder-hsm-shredstar-x8-45x-30mm-1044121/" TargetMode="External" /><Relationship Id="rId513" Type="http://schemas.openxmlformats.org/officeDocument/2006/relationships/hyperlink" Target="http://alsi.kz/ru/catalog/setevoe-oborudovanie/" TargetMode="External" /><Relationship Id="rId514" Type="http://schemas.openxmlformats.org/officeDocument/2006/relationships/hyperlink" Target="http://alsi.kz/ru/catalog/routery-khaby-svichi-/" TargetMode="External" /><Relationship Id="rId515" Type="http://schemas.openxmlformats.org/officeDocument/2006/relationships/hyperlink" Target="https://alsi.kz/ru/catalog/routery-khaby-svichi-/kommutator-cisco-catalyst-1000-24-port-ge-poe-4-x-10g-sfp-c1000-24p-4x-l/" TargetMode="External" /><Relationship Id="rId516" Type="http://schemas.openxmlformats.org/officeDocument/2006/relationships/hyperlink" Target="https://alsi.kz/ru/catalog/routery-khaby-svichi-/kommutator-cisco-catalyst-9200l-48-port-poe-4-x-1g-network-essentials-c9200l-48p-4g-e/" TargetMode="External" /><Relationship Id="rId517" Type="http://schemas.openxmlformats.org/officeDocument/2006/relationships/hyperlink" Target="https://alsi.kz/ru/catalog/routery-khaby-svichi-/kommutator-cisco-catalyst-9200l-c9200l-48p-4x-e/" TargetMode="External" /><Relationship Id="rId518" Type="http://schemas.openxmlformats.org/officeDocument/2006/relationships/hyperlink" Target="https://alsi.kz/ru/catalog/routery-khaby-svichi-/kommutator-cisco-catalyst-c9300l-48p-12mgig-network-essentials-4x10g-uplink-c9300l-48uxg-4x-e/" TargetMode="External" /><Relationship Id="rId519" Type="http://schemas.openxmlformats.org/officeDocument/2006/relationships/hyperlink" Target="https://alsi.kz/ru/catalog/routery-khaby-svichi-/kommutator-cisco-cbs250-smart-24-port-ge-poe-4x1g-sfp-cbs250-24p-4g-eu/" TargetMode="External" /><Relationship Id="rId520" Type="http://schemas.openxmlformats.org/officeDocument/2006/relationships/hyperlink" Target="https://alsi.kz/ru/catalog/routery-khaby-svichi-/kommutator-cisco-cbs350-managed-24-port-ge-poe-4x10g-sfp-cbs350-24p-4x-eu/" TargetMode="External" /><Relationship Id="rId521" Type="http://schemas.openxmlformats.org/officeDocument/2006/relationships/hyperlink" Target="https://alsi.kz/ru/catalog/routery-khaby-svichi-/kommutator-cisco-cbs350-managed-48-port-ge-poe-4x1g-sfp-cbs350-48p-4g-eu/" TargetMode="External" /><Relationship Id="rId522" Type="http://schemas.openxmlformats.org/officeDocument/2006/relationships/hyperlink" Target="https://alsi.kz/ru/catalog/routery-khaby-svichi-/kommutator-cisco-cbs350-managed-48-port-ge-poe-4x10g-sfp-cbs350-48p-4x-eu/" TargetMode="External" /><Relationship Id="rId523" Type="http://schemas.openxmlformats.org/officeDocument/2006/relationships/hyperlink" Target="https://alsi.kz/ru/catalog/routery-khaby-svichi-/kommutator-cisco-ws-c2960x-24ps-l-ws-c2960x-24ps-l/" TargetMode="External" /><Relationship Id="rId524" Type="http://schemas.openxmlformats.org/officeDocument/2006/relationships/hyperlink" Target="https://alsi.kz/ru/catalog/routery-khaby-svichi-/kommutator-cisco-ws-c2960xr-48fps-i-ws-c2960xr-48fps-i/" TargetMode="External" /><Relationship Id="rId525" Type="http://schemas.openxmlformats.org/officeDocument/2006/relationships/hyperlink" Target="https://alsi.kz/ru/catalog/routery-khaby-svichi-/kommutator-ciscows-c2960xr-48fpd-icatalyst-2960-xr-48-gige-poe-740w-2-x-10g-sfp-ip-lite-ws-c29/" TargetMode="External" /><Relationship Id="rId526" Type="http://schemas.openxmlformats.org/officeDocument/2006/relationships/hyperlink" Target="https://alsi.kz/ru/catalog/routery-khaby-svichi-/kommutator-ciscows-c2960xr-48fpd-icatalyst-2960-xr-48-gige-poe-740w-2-x-10g-sfp-ip-lite-ws-c29-dbr/" TargetMode="External" /><Relationship Id="rId527" Type="http://schemas.openxmlformats.org/officeDocument/2006/relationships/hyperlink" Target="https://alsi.kz/ru/catalog/routery-khaby-svichi-/kommutator-ciscows-c2960xr-48fps-icatalyst-2960-xr-48-gige-poe-740w-4-x-1g-sfp-ip-lite-ws-c2960/" TargetMode="External" /><Relationship Id="rId528" Type="http://schemas.openxmlformats.org/officeDocument/2006/relationships/hyperlink" Target="https://alsi.kz/ru/catalog/routery-khaby-svichi-/kommutator-hp-5130-24g-4sfp-ei-switch-jg932aabb/" TargetMode="External" /><Relationship Id="rId529" Type="http://schemas.openxmlformats.org/officeDocument/2006/relationships/hyperlink" Target="https://alsi.kz/ru/catalog/routery-khaby-svichi-/komplekt-dlya-stekirovaniya-cisco-catalyst-9300l-stacking-kit-c9300l-stack-kit/" TargetMode="External" /><Relationship Id="rId530" Type="http://schemas.openxmlformats.org/officeDocument/2006/relationships/hyperlink" Target="https://alsi.kz/ru/catalog/routery-khaby-svichi-/marshrutizator-cisco-isr-1100-4-ports-dual-ge-wan-ethernet-router-c1111-4p/" TargetMode="External" /><Relationship Id="rId531" Type="http://schemas.openxmlformats.org/officeDocument/2006/relationships/hyperlink" Target="https://alsi.kz/ru/catalog/routery-khaby-svichi-/marshrutizator-cisco-isr-1100-8-ports-dual-ge-wan-ethernet-router-c1111-8p/" TargetMode="External" /><Relationship Id="rId532" Type="http://schemas.openxmlformats.org/officeDocument/2006/relationships/hyperlink" Target="https://alsi.kz/ru/catalog/routery-khaby-svichi-/marshrutizator-tp-link-archer-a5-archer-a5/" TargetMode="External" /><Relationship Id="rId533" Type="http://schemas.openxmlformats.org/officeDocument/2006/relationships/hyperlink" Target="https://alsi.kz/ru/catalog/routery-khaby-svichi-/marshrutizator-tp-link-archer-a6-archer-a6/" TargetMode="External" /><Relationship Id="rId534" Type="http://schemas.openxmlformats.org/officeDocument/2006/relationships/hyperlink" Target="https://alsi.kz/ru/catalog/routery-khaby-svichi-/marshrutizator-tp-link-archer-a8-archer-a8/" TargetMode="External" /><Relationship Id="rId535" Type="http://schemas.openxmlformats.org/officeDocument/2006/relationships/hyperlink" Target="https://alsi.kz/ru/catalog/routery-khaby-svichi-/marshrutizator-tp-link-tl-mr3020-tl-mr3020/" TargetMode="External" /><Relationship Id="rId536" Type="http://schemas.openxmlformats.org/officeDocument/2006/relationships/hyperlink" Target="https://alsi.kz/ru/catalog/routery-khaby-svichi-/marshrutizator-xiaomi-mi-router-4c-belyy-dvb4231gl/" TargetMode="External" /><Relationship Id="rId537" Type="http://schemas.openxmlformats.org/officeDocument/2006/relationships/hyperlink" Target="https://alsi.kz/ru/catalog/routery-khaby-svichi-/marshrutizator-xiaomi-router-ac1200-rb02/" TargetMode="External" /><Relationship Id="rId538" Type="http://schemas.openxmlformats.org/officeDocument/2006/relationships/hyperlink" Target="https://alsi.kz/ru/catalog/routery-khaby-svichi-/modul-cisco-catalyst-9200l-stack-module-c9200l-stack-kit/" TargetMode="External" /><Relationship Id="rId539" Type="http://schemas.openxmlformats.org/officeDocument/2006/relationships/hyperlink" Target="https://alsi.kz/ru/catalog/routery-khaby-svichi-/nabor-cisco-room-kit-with-integrated-mic-speakers-and-navigator-cs-kit-k9/" TargetMode="External" /><Relationship Id="rId540" Type="http://schemas.openxmlformats.org/officeDocument/2006/relationships/hyperlink" Target="https://alsi.kz/ru/catalog/routery-khaby-svichi-/usilitel-wi-fi-signala-xiaomi-mi-wi-fi-range-extender-pro-dvb4235gl/" TargetMode="External" /><Relationship Id="rId541" Type="http://schemas.openxmlformats.org/officeDocument/2006/relationships/hyperlink" Target="https://alsi.kz/ru/catalog/routery-khaby-svichi-/setevoy-adapter-dell-hba355e-adapter-low-profilefull-height-customer-install-405-aazy/" TargetMode="External" /><Relationship Id="rId542" Type="http://schemas.openxmlformats.org/officeDocument/2006/relationships/hyperlink" Target="https://alsi.kz/ru/catalog/routery-khaby-svichi-/setevoy-adapter-tp-link-ue300c-usb-type-c---rj45-gbe-belyy-ue300c/" TargetMode="External" /><Relationship Id="rId543" Type="http://schemas.openxmlformats.org/officeDocument/2006/relationships/hyperlink" Target="https://alsi.kz/ru/catalog/routery-khaby-svichi-/setevoy-adapter-tp-link-ue330-usbrj-45-nr-ue330/" TargetMode="External" /><Relationship Id="rId544" Type="http://schemas.openxmlformats.org/officeDocument/2006/relationships/hyperlink" Target="https://alsi.kz/ru/catalog/routery-khaby-svichi-/setevoy-modul-cisco-catalyst-9200-4-x-1g-network-module-c9200-nm-4g/" TargetMode="External" /><Relationship Id="rId545" Type="http://schemas.openxmlformats.org/officeDocument/2006/relationships/hyperlink" Target="https://alsi.kz/ru/catalog/routery-khaby-svichi-/tochka-dostupa-cisco-catalyst-9105ax-series-c9105axi-e/" TargetMode="External" /><Relationship Id="rId546" Type="http://schemas.openxmlformats.org/officeDocument/2006/relationships/hyperlink" Target="https://alsi.kz/ru/catalog/routery-khaby-svichi-/tochka-dostupa-cisco-catalyst-c9120axi-e-internal-80211ax-4x44-mimo-iot-bt5-mgig-usb-rhl-c91/" TargetMode="External" /><Relationship Id="rId547" Type="http://schemas.openxmlformats.org/officeDocument/2006/relationships/hyperlink" Target="https://alsi.kz/ru/catalog/routery-khaby-svichi-/tochka-dostupa-cisco-cbw140ac-80211ac-2x2-wave-2-access-point-ceiling-mount-cbw140ac-e/" TargetMode="External" /><Relationship Id="rId548" Type="http://schemas.openxmlformats.org/officeDocument/2006/relationships/hyperlink" Target="https://alsi.kz/ru/catalog/routery-khaby-svichi-/tochka-dostupa-cisco-cbw240ac-80211ac-4x4-wave-2-access-point-ceiling-mount-cbw240ac-e/" TargetMode="External" /><Relationship Id="rId549" Type="http://schemas.openxmlformats.org/officeDocument/2006/relationships/hyperlink" Target="https://alsi.kz/ru/catalog/routery-khaby-svichi-/tochka-dostupa-eltex-wep-2ac-wep-2ac/" TargetMode="External" /><Relationship Id="rId550" Type="http://schemas.openxmlformats.org/officeDocument/2006/relationships/hyperlink" Target="https://alsi.kz/ru/catalog/routery-khaby-svichi-/usilitel-wi-fi-signala-mercusys-me30-ac1200-2-vneshnie-antenny-ieee-80211abgnac-24-5-ggc/" TargetMode="External" /><Relationship Id="rId551" Type="http://schemas.openxmlformats.org/officeDocument/2006/relationships/hyperlink" Target="https://alsi.kz/ru/catalog/routery-khaby-svichi-/usilitel-wi-fi-signala-tp-link-re300-re300/" TargetMode="External" /><Relationship Id="rId552" Type="http://schemas.openxmlformats.org/officeDocument/2006/relationships/hyperlink" Target="https://alsi.kz/ru/catalog/routery-khaby-svichi-/usilitel-wi-fi-signala-tp-link-re305-re305/" TargetMode="External" /><Relationship Id="rId553" Type="http://schemas.openxmlformats.org/officeDocument/2006/relationships/hyperlink" Target="http://alsi.kz/ru/catalog/usiliteli-konvertory-adaptery-kontrollery-/" TargetMode="External" /><Relationship Id="rId554" Type="http://schemas.openxmlformats.org/officeDocument/2006/relationships/hyperlink" Target="https://alsi.kz/ru/catalog/usiliteli-konvertory-adaptery-kontrollery-/adapter-hp-europe-intel-ethernet-i210-t1-gbe-e0x95aa/" TargetMode="External" /><Relationship Id="rId555" Type="http://schemas.openxmlformats.org/officeDocument/2006/relationships/hyperlink" Target="https://alsi.kz/ru/catalog/usiliteli-konvertory-adaptery-kontrollery-/adapter-plantronics-apc-43-38350-13/" TargetMode="External" /><Relationship Id="rId556" Type="http://schemas.openxmlformats.org/officeDocument/2006/relationships/hyperlink" Target="https://alsi.kz/ru/catalog/usiliteli-konvertory-adaptery-kontrollery-/adapter-pitaniya-hp-enterprise-5710-450w-fb-ac-psu-jl592aabb/" TargetMode="External" /><Relationship Id="rId557" Type="http://schemas.openxmlformats.org/officeDocument/2006/relationships/hyperlink" Target="https://alsi.kz/ru/catalog/usiliteli-konvertory-adaptery-kontrollery-/aksessuary-dlya-kommutatorov-cisco-c2960x-stack-c2960x-stack/" TargetMode="External" /><Relationship Id="rId558" Type="http://schemas.openxmlformats.org/officeDocument/2006/relationships/hyperlink" Target="https://alsi.kz/ru/catalog/usiliteli-konvertory-adaptery-kontrollery-/blok-pitaniya-hpe-aruba-4000i-poe-240w-ac-din-power-supply-jl819a/" TargetMode="External" /><Relationship Id="rId559" Type="http://schemas.openxmlformats.org/officeDocument/2006/relationships/hyperlink" Target="https://alsi.kz/ru/catalog/usiliteli-konvertory-adaptery-kontrollery-/injektor-hpe-ap-poe-btsr-1-port-smart-rate-8023bt-60w-midspan-injector-r1c73a/" TargetMode="External" /><Relationship Id="rId560" Type="http://schemas.openxmlformats.org/officeDocument/2006/relationships/hyperlink" Target="https://alsi.kz/ru/catalog/usiliteli-konvertory-adaptery-kontrollery-/injektor-hp-enterprise-aruba-instant-on-30w-8023at-poe-midspan-injector-r9m77a/" TargetMode="External" /><Relationship Id="rId561" Type="http://schemas.openxmlformats.org/officeDocument/2006/relationships/hyperlink" Target="https://alsi.kz/ru/catalog/usiliteli-konvertory-adaptery-kontrollery-/injektor-hp-enterprise-aruba-instant-on-8023af-154w-poe-midspan-injector-r8w31a/" TargetMode="External" /><Relationship Id="rId562" Type="http://schemas.openxmlformats.org/officeDocument/2006/relationships/hyperlink" Target="https://alsi.kz/ru/catalog/usiliteli-konvertory-adaptery-kontrollery-/istochnik-pitaniya-cisco-pwr-c2-1025wac2-pwr-c2-1025wac2/" TargetMode="External" /><Relationship Id="rId563" Type="http://schemas.openxmlformats.org/officeDocument/2006/relationships/hyperlink" Target="https://alsi.kz/ru/catalog/usiliteli-konvertory-adaptery-kontrollery-/istochnik-pitaniya-hp-enterprise-58x0af-650w-ac-jc680aabb/" TargetMode="External" /><Relationship Id="rId564" Type="http://schemas.openxmlformats.org/officeDocument/2006/relationships/hyperlink" Target="https://alsi.kz/ru/catalog/usiliteli-konvertory-adaptery-kontrollery-/kabel-hpe-aruba-10g-sfp-to-sfp-3m-dac-cable-j9283d/" TargetMode="External" /><Relationship Id="rId565" Type="http://schemas.openxmlformats.org/officeDocument/2006/relationships/hyperlink" Target="https://alsi.kz/ru/catalog/usiliteli-konvertory-adaptery-kontrollery-/kabel-hp-enterprise-aruba-instant-on-10g-sfp-to-sfp-1m-direct-attach-copper-cable-r9d19a/" TargetMode="External" /><Relationship Id="rId566" Type="http://schemas.openxmlformats.org/officeDocument/2006/relationships/hyperlink" Target="https://alsi.kz/ru/catalog/usiliteli-konvertory-adaptery-kontrollery-/kabel-hp-enterprise-aruba-instant-on-10g-sfp-to-sfp-3m-direct-attach-copper-cable-r9d20a/" TargetMode="External" /><Relationship Id="rId567" Type="http://schemas.openxmlformats.org/officeDocument/2006/relationships/hyperlink" Target="https://alsi.kz/ru/catalog/usiliteli-konvertory-adaptery-kontrollery-/kabel-hp-enterprise-x242-40g-qsfp-to-qsfp-1m-direct-attach-copper-cable-jh234a/" TargetMode="External" /><Relationship Id="rId568" Type="http://schemas.openxmlformats.org/officeDocument/2006/relationships/hyperlink" Target="https://alsi.kz/ru/catalog/usiliteli-konvertory-adaptery-kontrollery-/kommutator-hp-enterprise-1950-24g-2sfp-2xgt-l2-jg960aabb/" TargetMode="External" /><Relationship Id="rId569" Type="http://schemas.openxmlformats.org/officeDocument/2006/relationships/hyperlink" Target="https://alsi.kz/ru/catalog/usiliteli-konvertory-adaptery-kontrollery-/kommutator-hp-enterprise-aruba-instant-on-1430-16g-class4-poe-124w-switch-r8r48aabb/" TargetMode="External" /><Relationship Id="rId570" Type="http://schemas.openxmlformats.org/officeDocument/2006/relationships/hyperlink" Target="https://alsi.kz/ru/catalog/usiliteli-konvertory-adaptery-kontrollery-/kommutator-hp-enterprise-aruba-instant-on-1430-16g-switch-r8r47aabb/" TargetMode="External" /><Relationship Id="rId571" Type="http://schemas.openxmlformats.org/officeDocument/2006/relationships/hyperlink" Target="https://alsi.kz/ru/catalog/usiliteli-konvertory-adaptery-kontrollery-/kommutator-hp-enterprise-aruba-instant-on-1430-24g-switch-r8r49aabb/" TargetMode="External" /><Relationship Id="rId572" Type="http://schemas.openxmlformats.org/officeDocument/2006/relationships/hyperlink" Target="https://alsi.kz/ru/catalog/usiliteli-konvertory-adaptery-kontrollery-/kommutator-hp-enterprise-aruba-instant-on-1430-26g-2sfp-switch-r8r50aabb/" TargetMode="External" /><Relationship Id="rId573" Type="http://schemas.openxmlformats.org/officeDocument/2006/relationships/hyperlink" Target="https://alsi.kz/ru/catalog/usiliteli-konvertory-adaptery-kontrollery-/kommutator-hp-enterprise-aruba-instant-on-1430-5g-switch-r8r44aabb/" TargetMode="External" /><Relationship Id="rId574" Type="http://schemas.openxmlformats.org/officeDocument/2006/relationships/hyperlink" Target="https://alsi.kz/ru/catalog/usiliteli-konvertory-adaptery-kontrollery-/kommutator-hp-enterprise-aruba-instant-on-1830-24g-12p-class4-poe-2sfp-195w-switch-jl813aabb/" TargetMode="External" /><Relationship Id="rId575" Type="http://schemas.openxmlformats.org/officeDocument/2006/relationships/hyperlink" Target="https://alsi.kz/ru/catalog/usiliteli-konvertory-adaptery-kontrollery-/kommutator-hp-enterprise-aruba-instant-on-1830-48g-24p-class4-poe-4sfp-370w-switch-jl815aabb/" TargetMode="External" /><Relationship Id="rId576" Type="http://schemas.openxmlformats.org/officeDocument/2006/relationships/hyperlink" Target="https://alsi.kz/ru/catalog/usiliteli-konvertory-adaptery-kontrollery-/kommutator-hp-enterprise-aruba-instant-on-1830-48g-4sfp-switch-jl814aabb/" TargetMode="External" /><Relationship Id="rId577" Type="http://schemas.openxmlformats.org/officeDocument/2006/relationships/hyperlink" Target="https://alsi.kz/ru/catalog/usiliteli-konvertory-adaptery-kontrollery-/kommutator-hpe-aruba-instant-on-1830-8g-switch-jl810aabb/" TargetMode="External" /><Relationship Id="rId578" Type="http://schemas.openxmlformats.org/officeDocument/2006/relationships/hyperlink" Target="https://alsi.kz/ru/catalog/usiliteli-konvertory-adaptery-kontrollery-/kommutator-hp-enterprise-aruba-instant-on-1930-24g-4sfpsfp-switch-jl682aabb/" TargetMode="External" /><Relationship Id="rId579" Type="http://schemas.openxmlformats.org/officeDocument/2006/relationships/hyperlink" Target="https://alsi.kz/ru/catalog/usiliteli-konvertory-adaptery-kontrollery-/kommutator-hp-enterprise-aruba-instant-on-1930-24g-class4-poe-4sfpsfp-195w-switch-jl683aabb/" TargetMode="External" /><Relationship Id="rId580" Type="http://schemas.openxmlformats.org/officeDocument/2006/relationships/hyperlink" Target="https://alsi.kz/ru/catalog/usiliteli-konvertory-adaptery-kontrollery-/kommutator-hp-enterprise-aruba-instant-on-1930-24g-class4-poe-4sfpsfp-195w-switch-jl683babb/" TargetMode="External" /><Relationship Id="rId581" Type="http://schemas.openxmlformats.org/officeDocument/2006/relationships/hyperlink" Target="https://alsi.kz/ru/catalog/usiliteli-konvertory-adaptery-kontrollery-/kommutator-hp-enterprise-aruba-instant-on-1930-24g-class4-poe-4sfpsfp-370w-switch-jl684babb/" TargetMode="External" /><Relationship Id="rId582" Type="http://schemas.openxmlformats.org/officeDocument/2006/relationships/hyperlink" Target="https://alsi.kz/ru/catalog/usiliteli-konvertory-adaptery-kontrollery-/kommutator-hp-enterprise-aruba-instant-on-1930-48g-4sfpsfp-switch-jl685aabb/" TargetMode="External" /><Relationship Id="rId583" Type="http://schemas.openxmlformats.org/officeDocument/2006/relationships/hyperlink" Target="https://alsi.kz/ru/catalog/usiliteli-konvertory-adaptery-kontrollery-/kommutator-hp-enterprise-aruba-instant-on-1930-48g-class4-poe-4sfpsfp-370w-switch-jl686aabb/" TargetMode="External" /><Relationship Id="rId584" Type="http://schemas.openxmlformats.org/officeDocument/2006/relationships/hyperlink" Target="https://alsi.kz/ru/catalog/usiliteli-konvertory-adaptery-kontrollery-/kommutator-hp-enterprise-aruba-instant-on-1930-8g-class4-poe-2sfp-124w-switch-jl681aabb/" TargetMode="External" /><Relationship Id="rId585" Type="http://schemas.openxmlformats.org/officeDocument/2006/relationships/hyperlink" Target="https://alsi.kz/ru/catalog/usiliteli-konvertory-adaptery-kontrollery-/kommutator-hp-enterprise-aruba-instant-on-1960-12xgt-4sfp-switch-jl805aabb/" TargetMode="External" /><Relationship Id="rId586" Type="http://schemas.openxmlformats.org/officeDocument/2006/relationships/hyperlink" Target="https://alsi.kz/ru/catalog/usiliteli-konvertory-adaptery-kontrollery-/kommutator-hp-enterprise-aruba-instant-on-1960-24g-20p-class4-4p-class6-poe-2xgt-2sfp-370w-switch-/" TargetMode="External" /><Relationship Id="rId587" Type="http://schemas.openxmlformats.org/officeDocument/2006/relationships/hyperlink" Target="https://alsi.kz/ru/catalog/usiliteli-konvertory-adaptery-kontrollery-/kommutator-hp-enterprise-aruba-instant-on-1960-24g-2xgt-2sfp-switch-jl806aabb/" TargetMode="External" /><Relationship Id="rId588" Type="http://schemas.openxmlformats.org/officeDocument/2006/relationships/hyperlink" Target="https://alsi.kz/ru/catalog/usiliteli-konvertory-adaptery-kontrollery-/kommutator-hp-enterprise-aruba-instant-on-1960-48g-2xgt-2sfp-switch-jl808aabb/" TargetMode="External" /><Relationship Id="rId589" Type="http://schemas.openxmlformats.org/officeDocument/2006/relationships/hyperlink" Target="https://alsi.kz/ru/catalog/usiliteli-konvertory-adaptery-kontrollery-/kommutator-hp-enterprise-aruba-instant-on-1960-48g-40p-class4-8p-class6-poe-2xgt-2sfp-600w-switch-/" TargetMode="External" /><Relationship Id="rId590" Type="http://schemas.openxmlformats.org/officeDocument/2006/relationships/hyperlink" Target="https://alsi.kz/ru/catalog/usiliteli-konvertory-adaptery-kontrollery-/opciya-hp-enterprise-aruba-instant-on-ap22-flush-mount-sleeve-r6p90a/" TargetMode="External" /><Relationship Id="rId591" Type="http://schemas.openxmlformats.org/officeDocument/2006/relationships/hyperlink" Target="https://alsi.kz/ru/catalog/usiliteli-konvertory-adaptery-kontrollery-/radiomost-ubiquiti-powerbeam-pbe-m5-300-pbe-m5-300/" TargetMode="External" /><Relationship Id="rId592" Type="http://schemas.openxmlformats.org/officeDocument/2006/relationships/hyperlink" Target="https://alsi.kz/ru/catalog/usiliteli-konvertory-adaptery-kontrollery-/tochka-dostupa-hp-enterprise-aruba-ap-635-rw-tri-radio-2x22-80211ax-wi-fi-6e-internal-antennas-ca/" TargetMode="External" /><Relationship Id="rId593" Type="http://schemas.openxmlformats.org/officeDocument/2006/relationships/hyperlink" Target="https://alsi.kz/ru/catalog/usiliteli-konvertory-adaptery-kontrollery-/tochka-dostupa-hp-enterprise-aruba-instant-on-ap11-rw-access-point-r2w96a/" TargetMode="External" /><Relationship Id="rId594" Type="http://schemas.openxmlformats.org/officeDocument/2006/relationships/hyperlink" Target="https://alsi.kz/ru/catalog/usiliteli-konvertory-adaptery-kontrollery-/tochka-dostupa-hp-enterprise-aruba-instant-on-ap11d-rw-access-point-r2x16a/" TargetMode="External" /><Relationship Id="rId595" Type="http://schemas.openxmlformats.org/officeDocument/2006/relationships/hyperlink" Target="https://alsi.kz/ru/catalog/usiliteli-konvertory-adaptery-kontrollery-/tochka-dostupa-hp-enterprise-aruba-instant-on-ap11d-access-point-and-psu-bundle-base-ww-r6k64aac3/" TargetMode="External" /><Relationship Id="rId596" Type="http://schemas.openxmlformats.org/officeDocument/2006/relationships/hyperlink" Target="https://alsi.kz/ru/catalog/usiliteli-konvertory-adaptery-kontrollery-/tochka-dostupa-hp-enterprise-aruba-instant-on-ap15-rw-4x4-11ac-wave2-indoor-access-point-r2x06a/" TargetMode="External" /><Relationship Id="rId597" Type="http://schemas.openxmlformats.org/officeDocument/2006/relationships/hyperlink" Target="https://alsi.kz/ru/catalog/usiliteli-konvertory-adaptery-kontrollery-/tochka-dostupa-hp-enterprise-aruba-instant-on-ap17-rw-2x2-11ac-wave2-outdoor-access-point-r2x11a/" TargetMode="External" /><Relationship Id="rId598" Type="http://schemas.openxmlformats.org/officeDocument/2006/relationships/hyperlink" Target="https://alsi.kz/ru/catalog/usiliteli-konvertory-adaptery-kontrollery-/tochka-dostupa-hp-enterprise-aruba-instant-on-ap22-with-12v18w-power-adaptor-eu-bundle-r6m50a/" TargetMode="External" /><Relationship Id="rId599" Type="http://schemas.openxmlformats.org/officeDocument/2006/relationships/hyperlink" Target="https://alsi.kz/ru/catalog/usiliteli-konvertory-adaptery-kontrollery-/tochka-dostupa-hp-enterprise-aruba-instant-on-ap25-rw-4x4-wi-fi-6-indoor-access-point-r9b28a/" TargetMode="External" /><Relationship Id="rId600" Type="http://schemas.openxmlformats.org/officeDocument/2006/relationships/hyperlink" Target="https://alsi.kz/ru/catalog/usiliteli-konvertory-adaptery-kontrollery-/tochka-dostupa-hp-enterprise-aruba-instant-on-ap25-with-12v18w-power-adaptor-r9b34aac3/" TargetMode="External" /><Relationship Id="rId601" Type="http://schemas.openxmlformats.org/officeDocument/2006/relationships/hyperlink" Target="https://alsi.kz/ru/catalog/usiliteli-konvertory-adaptery-kontrollery-/transiver-hp-enterprise-aruba-10g-sfp-lc-sr-300m-mmf-xcvr-j9150d/" TargetMode="External" /><Relationship Id="rId602" Type="http://schemas.openxmlformats.org/officeDocument/2006/relationships/hyperlink" Target="https://alsi.kz/ru/catalog/usiliteli-konvertory-adaptery-kontrollery-/transiver-hpe-aruba-1g-ind-temp-sfp-lc-lx-10km-smf-transceiver-jl781a/" TargetMode="External" /><Relationship Id="rId603" Type="http://schemas.openxmlformats.org/officeDocument/2006/relationships/hyperlink" Target="https://alsi.kz/ru/catalog/usiliteli-konvertory-adaptery-kontrollery-/transiver-hpe-aruba-1g-ind-temp-sfp-lc-sx-500m-mmf-transceiver-jl780a/" TargetMode="External" /><Relationship Id="rId604" Type="http://schemas.openxmlformats.org/officeDocument/2006/relationships/hyperlink" Target="https://alsi.kz/ru/catalog/usiliteli-konvertory-adaptery-kontrollery-/transiver-hp-enterprise-aruba-1g-sfp-lc-lx-10km-smf-xcvr-j4859d/" TargetMode="External" /><Relationship Id="rId605" Type="http://schemas.openxmlformats.org/officeDocument/2006/relationships/hyperlink" Target="https://alsi.kz/ru/catalog/usiliteli-konvertory-adaptery-kontrollery-/transiver-hp-enterprise-aruba-1g-sfp-lc-sx-500m-mmf-xcvr-j4858d/" TargetMode="External" /><Relationship Id="rId606" Type="http://schemas.openxmlformats.org/officeDocument/2006/relationships/hyperlink" Target="https://alsi.kz/ru/catalog/usiliteli-konvertory-adaptery-kontrollery-/transiver-hp-enterprise-aruba-1g-sfp-rj45-t-100m-cat5e-transceiver-j8177d/" TargetMode="External" /><Relationship Id="rId607" Type="http://schemas.openxmlformats.org/officeDocument/2006/relationships/hyperlink" Target="https://alsi.kz/ru/catalog/usiliteli-konvertory-adaptery-kontrollery-/transiver-hpe-aruba-25g-sfp28-lc-sr-100m-mmf-transceiver-jl484a/" TargetMode="External" /><Relationship Id="rId608" Type="http://schemas.openxmlformats.org/officeDocument/2006/relationships/hyperlink" Target="https://alsi.kz/ru/catalog/usiliteli-konvertory-adaptery-kontrollery-/transiver-hp-enterprise-aruba-instant-on-10g-sfp-lc-sr-300m-om3-mmf-transceiver-r9d18a/" TargetMode="External" /><Relationship Id="rId609" Type="http://schemas.openxmlformats.org/officeDocument/2006/relationships/hyperlink" Target="https://alsi.kz/ru/catalog/usiliteli-konvertory-adaptery-kontrollery-/transiver-hp-enterprise-aruba-instant-on-1g-sfp-rj45-t-100m-cat5e-transceiver-r9d17a/" TargetMode="External" /><Relationship Id="rId610" Type="http://schemas.openxmlformats.org/officeDocument/2006/relationships/hyperlink" Target="https://alsi.kz/ru/catalog/usiliteli-konvertory-adaptery-kontrollery-/transiver-hp-enterprise-x120-1g-sfp-lc-lx-jd119b/" TargetMode="External" /><Relationship Id="rId611" Type="http://schemas.openxmlformats.org/officeDocument/2006/relationships/hyperlink" Target="https://alsi.kz/ru/catalog/usiliteli-konvertory-adaptery-kontrollery-/transiver-hp-enterprise-x120-1gb-sfp-lc-sx-jd118b/" TargetMode="External" /><Relationship Id="rId612" Type="http://schemas.openxmlformats.org/officeDocument/2006/relationships/hyperlink" Target="http://alsi.kz/ru/catalog/oborudovanie-cisco/" TargetMode="External" /><Relationship Id="rId613" Type="http://schemas.openxmlformats.org/officeDocument/2006/relationships/hyperlink" Target="https://alsi.kz/ru/catalog/oborudovanie-cisco/rasshirennaya-garantiya-cisco-con-snt-p3a050a0-con-snt-p3a050a0/" TargetMode="External" /><Relationship Id="rId614" Type="http://schemas.openxmlformats.org/officeDocument/2006/relationships/hyperlink" Target="https://alsi.kz/ru/catalog/oborudovanie-cisco/rasshirennaya-garantiya-cisco-con-snt-p8rk95r1-con-snt-p8rk95r1/" TargetMode="External" /><Relationship Id="rId615" Type="http://schemas.openxmlformats.org/officeDocument/2006/relationships/hyperlink" Target="https://alsi.kz/ru/catalog/oborudovanie-cisco/rasshirennaya-garantiya-cisco-con-snt-p8tk96t9-con-snt-p8tk96t9/" TargetMode="External" /><Relationship Id="rId616" Type="http://schemas.openxmlformats.org/officeDocument/2006/relationships/hyperlink" Target="http://alsi.kz/ru/catalog/komplektuyushchie-i-aksessuary/" TargetMode="External" /><Relationship Id="rId617" Type="http://schemas.openxmlformats.org/officeDocument/2006/relationships/hyperlink" Target="http://alsi.kz/ru/catalog/web-kamery-/" TargetMode="External" /><Relationship Id="rId618" Type="http://schemas.openxmlformats.org/officeDocument/2006/relationships/hyperlink" Target="https://alsi.kz/ru/catalog/web-kamery-/jabra-panacast-usb-hub-14207-58/" TargetMode="External" /><Relationship Id="rId619" Type="http://schemas.openxmlformats.org/officeDocument/2006/relationships/hyperlink" Target="https://alsi.kz/ru/catalog/web-kamery-/jabra-panacast-usb-kabel-14202-09/" TargetMode="External" /><Relationship Id="rId620" Type="http://schemas.openxmlformats.org/officeDocument/2006/relationships/hyperlink" Target="https://alsi.kz/ru/catalog/web-kamery-/jabra-panacast-usb-cable-14202-10/" TargetMode="External" /><Relationship Id="rId621" Type="http://schemas.openxmlformats.org/officeDocument/2006/relationships/hyperlink" Target="https://alsi.kz/ru/catalog/web-kamery-/vebkamera-genius-qcam-6000-black-32200002400/" TargetMode="External" /><Relationship Id="rId622" Type="http://schemas.openxmlformats.org/officeDocument/2006/relationships/hyperlink" Target="https://alsi.kz/ru/catalog/web-kamery-/veb-kamera-logitech-brio-300-full-hd-black-960-001438/" TargetMode="External" /><Relationship Id="rId623" Type="http://schemas.openxmlformats.org/officeDocument/2006/relationships/hyperlink" Target="https://alsi.kz/ru/catalog/web-kamery-/veb-kamera-logitech-c922-pro-stream-960-001088/" TargetMode="External" /><Relationship Id="rId624" Type="http://schemas.openxmlformats.org/officeDocument/2006/relationships/hyperlink" Target="https://alsi.kz/ru/catalog/web-kamery-/veb-kamera-logitech-c922-pro-stream-black-960-001089/" TargetMode="External" /><Relationship Id="rId625" Type="http://schemas.openxmlformats.org/officeDocument/2006/relationships/hyperlink" Target="https://alsi.kz/ru/catalog/web-kamery-/veb-kamera-rapoo-c200-c200/" TargetMode="External" /><Relationship Id="rId626" Type="http://schemas.openxmlformats.org/officeDocument/2006/relationships/hyperlink" Target="https://alsi.kz/ru/catalog/web-kamery-/kamera-dahua-dh-ipc-hfw1230sp-036-dh-ipc-hfw123-0sp-036/" TargetMode="External" /><Relationship Id="rId627" Type="http://schemas.openxmlformats.org/officeDocument/2006/relationships/hyperlink" Target="https://alsi.kz/ru/catalog/web-kamery-/jabra-panacast-usb-veb-kamera-8100-119/" TargetMode="External" /><Relationship Id="rId628" Type="http://schemas.openxmlformats.org/officeDocument/2006/relationships/hyperlink" Target="https://alsi.kz/ru/catalog/web-kamery-/kreplenie-jabra-14207-75-14207-75/" TargetMode="External" /><Relationship Id="rId629" Type="http://schemas.openxmlformats.org/officeDocument/2006/relationships/hyperlink" Target="https://alsi.kz/ru/catalog/web-kamery-/jabra-panacast-nastennoe-kreplenie-14207-57/" TargetMode="External" /><Relationship Id="rId630" Type="http://schemas.openxmlformats.org/officeDocument/2006/relationships/hyperlink" Target="http://alsi.kz/ru/catalog/videokarty/" TargetMode="External" /><Relationship Id="rId631" Type="http://schemas.openxmlformats.org/officeDocument/2006/relationships/hyperlink" Target="https://alsi.kz/ru/catalog/videokarty/videokarta-pny-pny-geforce-rtx-3070-8gb-uprising-dual-fan-lhr-vcg30708ldfmpb/" TargetMode="External" /><Relationship Id="rId632" Type="http://schemas.openxmlformats.org/officeDocument/2006/relationships/hyperlink" Target="https://alsi.kz/ru/catalog/videokarty/videokarta-pny-pny-geforce-rtx-3090-24gb-xlr8-gaming-revel-epic-x-rgb-triple-fan-edition-vcg309024t/" TargetMode="External" /><Relationship Id="rId633" Type="http://schemas.openxmlformats.org/officeDocument/2006/relationships/hyperlink" Target="https://alsi.kz/ru/catalog/videokarty/videokarta-pny-pny-geforce-rtx-3060-ti-8gb-uprising-dual-fan-lhr-vcg3060t8ldfmpb/" TargetMode="External" /><Relationship Id="rId634" Type="http://schemas.openxmlformats.org/officeDocument/2006/relationships/hyperlink" Target="http://alsi.kz/ru/catalog/vneshnie-zhyestkie-diski/" TargetMode="External" /><Relationship Id="rId635" Type="http://schemas.openxmlformats.org/officeDocument/2006/relationships/hyperlink" Target="https://alsi.kz/ru/catalog/vneshnie-zhyestkie-diski/vneshniy-hdd-western-digital-elements-portable-5tb-25-usb30-black-wdbu6y0050bbk-wesn/" TargetMode="External" /><Relationship Id="rId636" Type="http://schemas.openxmlformats.org/officeDocument/2006/relationships/hyperlink" Target="https://alsi.kz/ru/catalog/vneshnie-zhyestkie-diski/vneshniy-ssd-transcend-esd320a-1tb-ts1tesd320a/" TargetMode="External" /><Relationship Id="rId637" Type="http://schemas.openxmlformats.org/officeDocument/2006/relationships/hyperlink" Target="https://alsi.kz/ru/catalog/vneshnie-zhyestkie-diski/vneshniy-ssd-transcend-esd320a-2tb-ts2tesd320a/" TargetMode="External" /><Relationship Id="rId638" Type="http://schemas.openxmlformats.org/officeDocument/2006/relationships/hyperlink" Target="https://alsi.kz/ru/catalog/vneshnie-zhyestkie-diski/vneshniy-ssd-transcend-esd330c-1tb-ts1tesd330c/" TargetMode="External" /><Relationship Id="rId639" Type="http://schemas.openxmlformats.org/officeDocument/2006/relationships/hyperlink" Target="https://alsi.kz/ru/catalog/vneshnie-zhyestkie-diski/vneshniy-ssd-transcend-esd330c-2tb-ts2tesd330c/" TargetMode="External" /><Relationship Id="rId640" Type="http://schemas.openxmlformats.org/officeDocument/2006/relationships/hyperlink" Target="https://alsi.kz/ru/catalog/vneshnie-zhyestkie-diski/vneshniy-ssd-transcend-esd410c-1tb-ts1tesd410c/" TargetMode="External" /><Relationship Id="rId641" Type="http://schemas.openxmlformats.org/officeDocument/2006/relationships/hyperlink" Target="https://alsi.kz/ru/catalog/vneshnie-zhyestkie-diski/vneshniy-ssd-transcend-esd410c-2tb-ts2tesd410c/" TargetMode="External" /><Relationship Id="rId642" Type="http://schemas.openxmlformats.org/officeDocument/2006/relationships/hyperlink" Target="https://alsi.kz/ru/catalog/vneshnie-zhyestkie-diski/vneshniy-ssd-transcend-esd410c-4tb-ts4tesd410c/" TargetMode="External" /><Relationship Id="rId643" Type="http://schemas.openxmlformats.org/officeDocument/2006/relationships/hyperlink" Target="https://alsi.kz/ru/catalog/vneshnie-zhyestkie-diski/vneshniy-ssd-disk-kingston-xs1000-2tb-chernyy-sxs10002000g/" TargetMode="External" /><Relationship Id="rId644" Type="http://schemas.openxmlformats.org/officeDocument/2006/relationships/hyperlink" Target="https://alsi.kz/ru/catalog/vneshnie-zhyestkie-diski/vneshniy-ssd-nakopitel-adata-sc610-2tb-chernyy-sc610-2000g-cbkrd/" TargetMode="External" /><Relationship Id="rId645" Type="http://schemas.openxmlformats.org/officeDocument/2006/relationships/hyperlink" Target="https://alsi.kz/ru/catalog/vneshnie-zhyestkie-diski/vneshniy-ssd-nakopitel-adata-se760-2tb-seryy-ase760-2tu32g2-cti/" TargetMode="External" /><Relationship Id="rId646" Type="http://schemas.openxmlformats.org/officeDocument/2006/relationships/hyperlink" Target="https://alsi.kz/ru/catalog/vneshnie-zhyestkie-diski/vneshniy-ssd-nakopitel-adata-se760-2tb-chernyy-ase760-2tu32g2-cbk/" TargetMode="External" /><Relationship Id="rId647" Type="http://schemas.openxmlformats.org/officeDocument/2006/relationships/hyperlink" Target="https://alsi.kz/ru/catalog/vneshnie-zhyestkie-diski/vneshniy-ssd-nakopitel-transcend-ts2tesd380c-ts2tesd380c/" TargetMode="External" /><Relationship Id="rId648" Type="http://schemas.openxmlformats.org/officeDocument/2006/relationships/hyperlink" Target="https://alsi.kz/ru/catalog/vneshnie-zhyestkie-diski/vneshniy-ssd-nakopitel-transcend-ts4tesd380c-ts4tesd380c/" TargetMode="External" /><Relationship Id="rId649" Type="http://schemas.openxmlformats.org/officeDocument/2006/relationships/hyperlink" Target="https://alsi.kz/ru/catalog/vneshnie-zhyestkie-diski/vneshniy-jestkiy-disk-1tb-25-transcend-ts1tsj25a3k/" TargetMode="External" /><Relationship Id="rId650" Type="http://schemas.openxmlformats.org/officeDocument/2006/relationships/hyperlink" Target="https://alsi.kz/ru/catalog/vneshnie-zhyestkie-diski/vneshniy-jestkiy-disk-1tb-25-transcend-ts1tsj25h3b/" TargetMode="External" /><Relationship Id="rId651" Type="http://schemas.openxmlformats.org/officeDocument/2006/relationships/hyperlink" Target="https://alsi.kz/ru/catalog/vneshnie-zhyestkie-diski/vneshniy-jestkiy-disk-1tb-25-transcend-ts1tsj25h3p/" TargetMode="External" /><Relationship Id="rId652" Type="http://schemas.openxmlformats.org/officeDocument/2006/relationships/hyperlink" Target="https://alsi.kz/ru/catalog/vneshnie-zhyestkie-diski/vneshniy-jestkiy-disk-1tb-25-transcend-ts1tsj25m3s/" TargetMode="External" /><Relationship Id="rId653" Type="http://schemas.openxmlformats.org/officeDocument/2006/relationships/hyperlink" Target="https://alsi.kz/ru/catalog/vneshnie-zhyestkie-diski/vneshniy-jestkiy-disk-2tb-25-transcend-ts2tsj25h3b/" TargetMode="External" /><Relationship Id="rId654" Type="http://schemas.openxmlformats.org/officeDocument/2006/relationships/hyperlink" Target="https://alsi.kz/ru/catalog/vneshnie-zhyestkie-diski/vneshniy-jestkiy-disk-adata-hd330-2tb-25-siniy-ahd330-2tu31-cbl/" TargetMode="External" /><Relationship Id="rId655" Type="http://schemas.openxmlformats.org/officeDocument/2006/relationships/hyperlink" Target="https://alsi.kz/ru/catalog/vneshnie-zhyestkie-diski/vneshniy-jestkiy-disk-adata-hd330-2tb-usb-32-black-ahd330-2tu31-cbk/" TargetMode="External" /><Relationship Id="rId656" Type="http://schemas.openxmlformats.org/officeDocument/2006/relationships/hyperlink" Target="https://alsi.kz/ru/catalog/vneshnie-zhyestkie-diski/vneshniy-jestkiy-disk-adata-hd650-1tb-ahd650-1tu31-cbl/" TargetMode="External" /><Relationship Id="rId657" Type="http://schemas.openxmlformats.org/officeDocument/2006/relationships/hyperlink" Target="https://alsi.kz/ru/catalog/vneshnie-zhyestkie-diski/vneshniy-jestkiy-disk-adata-hd650-2tb-siniy-ahd650-2tu31-cbl/" TargetMode="External" /><Relationship Id="rId658" Type="http://schemas.openxmlformats.org/officeDocument/2006/relationships/hyperlink" Target="https://alsi.kz/ru/catalog/vneshnie-zhyestkie-diski/vneshniy-jestkiy-disk-adata-hd650-2tb-chernyy-ahd650-2tu31-cbk/" TargetMode="External" /><Relationship Id="rId659" Type="http://schemas.openxmlformats.org/officeDocument/2006/relationships/hyperlink" Target="https://alsi.kz/ru/catalog/vneshnie-zhyestkie-diski/vneshniy-jestkiy-disk-adata-hv300-1tb-25-belyy-ahv300-1tu31-cwh/" TargetMode="External" /><Relationship Id="rId660" Type="http://schemas.openxmlformats.org/officeDocument/2006/relationships/hyperlink" Target="https://alsi.kz/ru/catalog/vneshnie-zhyestkie-diski/vneshniy-jestkiy-disk-adata-hv300-2tb-belyy-ahv300-2tu31-cwh/" TargetMode="External" /><Relationship Id="rId661" Type="http://schemas.openxmlformats.org/officeDocument/2006/relationships/hyperlink" Target="https://alsi.kz/ru/catalog/vneshnie-zhyestkie-diski/vneshniy-jestkiy-disk-adata-hv620-slim-1tb-25-belyy-ahv620s-1tu31-cwh/" TargetMode="External" /><Relationship Id="rId662" Type="http://schemas.openxmlformats.org/officeDocument/2006/relationships/hyperlink" Target="https://alsi.kz/ru/catalog/vneshnie-zhyestkie-diski/vneshniy-jestkiy-disk-adata-hv620-slim-2tb-25-belyy-ahv620s-2tu31-cwh/" TargetMode="External" /><Relationship Id="rId663" Type="http://schemas.openxmlformats.org/officeDocument/2006/relationships/hyperlink" Target="https://alsi.kz/ru/catalog/vneshnie-zhyestkie-diski/vneshniy-jestkiy-disk-adata-hv620-1tb-usb-30-black-ahv620s-1tu31-cbk/" TargetMode="External" /><Relationship Id="rId664" Type="http://schemas.openxmlformats.org/officeDocument/2006/relationships/hyperlink" Target="https://alsi.kz/ru/catalog/vneshnie-zhyestkie-diski/vneshniy-jestkiy-disk-ssd-transcend-250gb-ts250gesd270c/" TargetMode="External" /><Relationship Id="rId665" Type="http://schemas.openxmlformats.org/officeDocument/2006/relationships/hyperlink" Target="https://alsi.kz/ru/catalog/vneshnie-zhyestkie-diski/vneshniy-jestkiy-disk-ssd-transcend-500gb-ts500gesd270c/" TargetMode="External" /><Relationship Id="rId666" Type="http://schemas.openxmlformats.org/officeDocument/2006/relationships/hyperlink" Target="https://alsi.kz/ru/catalog/vneshnie-zhyestkie-diski/vneshniy-jestkiy-disk-ssd-transcend-esd360c-1tb-ts1tesd360c/" TargetMode="External" /><Relationship Id="rId667" Type="http://schemas.openxmlformats.org/officeDocument/2006/relationships/hyperlink" Target="https://alsi.kz/ru/catalog/vneshnie-zhyestkie-diski/vneshniy-jestkiy-disk-ssd-transcend-esd360c-2tb-ts2tesd360c/" TargetMode="External" /><Relationship Id="rId668" Type="http://schemas.openxmlformats.org/officeDocument/2006/relationships/hyperlink" Target="https://alsi.kz/ru/catalog/vneshnie-zhyestkie-diski/vneshniy-jestkiy-disk-ssd-transcend-esd380c-1tb-ts1tesd380c/" TargetMode="External" /><Relationship Id="rId669" Type="http://schemas.openxmlformats.org/officeDocument/2006/relationships/hyperlink" Target="https://alsi.kz/ru/catalog/vneshnie-zhyestkie-diski/vneshniy-jestkiy-disk-ssd-transcend-ts500gesd265c-500gb-ts500gesd265c/" TargetMode="External" /><Relationship Id="rId670" Type="http://schemas.openxmlformats.org/officeDocument/2006/relationships/hyperlink" Target="https://alsi.kz/ru/catalog/vneshnie-zhyestkie-diski/vneshniy-jestkiy-disk-ssd-transcend-ts512gesd320a-512gb-ts512gesd320a/" TargetMode="External" /><Relationship Id="rId671" Type="http://schemas.openxmlformats.org/officeDocument/2006/relationships/hyperlink" Target="https://alsi.kz/ru/catalog/vneshnie-zhyestkie-diski/vneshniy-jestkiy-disk-ssd-transcend-ts512gesd330c-512gb-ts512gesd330c/" TargetMode="External" /><Relationship Id="rId672" Type="http://schemas.openxmlformats.org/officeDocument/2006/relationships/hyperlink" Target="https://alsi.kz/ru/catalog/vneshnie-zhyestkie-diski/vneshniy-jestkiy-disk-transcend-ts4tsj25h3b/" TargetMode="External" /><Relationship Id="rId673" Type="http://schemas.openxmlformats.org/officeDocument/2006/relationships/hyperlink" Target="https://alsi.kz/ru/catalog/vneshnie-zhyestkie-diski/vneshniy-jestkiy-disk-transcend-25c3s-ts2tsj25c3s/" TargetMode="External" /><Relationship Id="rId674" Type="http://schemas.openxmlformats.org/officeDocument/2006/relationships/hyperlink" Target="https://alsi.kz/ru/catalog/vneshnie-zhyestkie-diski/vneshniy-jestkiy-disk-transcend-35t3-ts4tsj35t3/" TargetMode="External" /><Relationship Id="rId675" Type="http://schemas.openxmlformats.org/officeDocument/2006/relationships/hyperlink" Target="https://alsi.kz/ru/catalog/vneshnie-zhyestkie-diski/vneshniy-jestkiy-disk-transcend-type-c-ts1tsj25c3s/" TargetMode="External" /><Relationship Id="rId676" Type="http://schemas.openxmlformats.org/officeDocument/2006/relationships/hyperlink" Target="https://alsi.kz/ru/catalog/vneshnie-zhyestkie-diski/vneshniy-tverdotelnyy-nakopitel-ssd-transcend-esd300-1tb-ts1tesd300s/" TargetMode="External" /><Relationship Id="rId677" Type="http://schemas.openxmlformats.org/officeDocument/2006/relationships/hyperlink" Target="https://alsi.kz/ru/catalog/vneshnie-zhyestkie-diski/jestkiy-disk-ssd-transcend-ts1tesd260c-1tb-ts1tesd260c/" TargetMode="External" /><Relationship Id="rId678" Type="http://schemas.openxmlformats.org/officeDocument/2006/relationships/hyperlink" Target="https://alsi.kz/ru/catalog/vneshnie-zhyestkie-diski/jestkiy-disk-ssd-transcend-ts250gesd260c-250gb-ts250gesd260c/" TargetMode="External" /><Relationship Id="rId679" Type="http://schemas.openxmlformats.org/officeDocument/2006/relationships/hyperlink" Target="https://alsi.kz/ru/catalog/vneshnie-zhyestkie-diski/jestkiy-disk-ssd-transcend-ts500gesd260c-500gb-ts500gesd260c/" TargetMode="External" /><Relationship Id="rId680" Type="http://schemas.openxmlformats.org/officeDocument/2006/relationships/hyperlink" Target="http://alsi.kz/ru/catalog/vnutrennie-zhyestkie-diski-hdd-ssd/" TargetMode="External" /><Relationship Id="rId681" Type="http://schemas.openxmlformats.org/officeDocument/2006/relationships/hyperlink" Target="https://alsi.kz/ru/catalog/vnutrennie-zhyestkie-diski-hdd-ssd/vneshniy-ssd-nakopitel-adata-aeli-se880-1000gb-seryy-aeli-se880-1tcgy/" TargetMode="External" /><Relationship Id="rId682" Type="http://schemas.openxmlformats.org/officeDocument/2006/relationships/hyperlink" Target="https://alsi.kz/ru/catalog/vnutrennie-zhyestkie-diski-hdd-ssd/vneshniy-ssd-nakopitel-adata-aeli-se880-512gb-seryy-aeli-se880-500gcgy/" TargetMode="External" /><Relationship Id="rId683" Type="http://schemas.openxmlformats.org/officeDocument/2006/relationships/hyperlink" Target="https://alsi.kz/ru/catalog/vnutrennie-zhyestkie-diski-hdd-ssd/vneshniy-ssd-nakopitel-adata-elite-se880-2tb-seryy-aeli-se880-2tcgy/" TargetMode="External" /><Relationship Id="rId684" Type="http://schemas.openxmlformats.org/officeDocument/2006/relationships/hyperlink" Target="https://alsi.kz/ru/catalog/vnutrennie-zhyestkie-diski-hdd-ssd/jestkiy-disk-ssd-apacer-as340x-240gb-sata-ap240gas340xc-1/" TargetMode="External" /><Relationship Id="rId685" Type="http://schemas.openxmlformats.org/officeDocument/2006/relationships/hyperlink" Target="https://alsi.kz/ru/catalog/vnutrennie-zhyestkie-diski-hdd-ssd/jestkiy-disk-ssd-transcend-ts1tesd310c-1tb-ts1tesd310c/" TargetMode="External" /><Relationship Id="rId686" Type="http://schemas.openxmlformats.org/officeDocument/2006/relationships/hyperlink" Target="https://alsi.kz/ru/catalog/vnutrennie-zhyestkie-diski-hdd-ssd/jestkiy-disk-ssd-transcend-ts256gesd310c-256gb-ts256gesd310c/" TargetMode="External" /><Relationship Id="rId687" Type="http://schemas.openxmlformats.org/officeDocument/2006/relationships/hyperlink" Target="https://alsi.kz/ru/catalog/vnutrennie-zhyestkie-diski-hdd-ssd/jestkiy-disk-ssd-transcend-ts512gesd310c-512gb-ts512gesd310c/" TargetMode="External" /><Relationship Id="rId688" Type="http://schemas.openxmlformats.org/officeDocument/2006/relationships/hyperlink" Target="https://alsi.kz/ru/catalog/vnutrennie-zhyestkie-diski-hdd-ssd/tverdotelnyy-nakopitel-patriotssd512-gbm2-pci-express25-p300p512gm28/" TargetMode="External" /><Relationship Id="rId689" Type="http://schemas.openxmlformats.org/officeDocument/2006/relationships/hyperlink" Target="https://alsi.kz/ru/catalog/vnutrennie-zhyestkie-diski-hdd-ssd/tverdotelnyy-nakopitel-transcendssd512-gb-ts512gmte110s/" TargetMode="External" /><Relationship Id="rId690" Type="http://schemas.openxmlformats.org/officeDocument/2006/relationships/hyperlink" Target="https://alsi.kz/ru/catalog/vnutrennie-zhyestkie-diski-hdd-ssd/tverdotelnyy-nakopitel-western-digitalssd1000-gbbluesa510sata3d-nandr560mbsw520mbsm2-w/" TargetMode="External" /><Relationship Id="rId691" Type="http://schemas.openxmlformats.org/officeDocument/2006/relationships/hyperlink" Target="https://alsi.kz/ru/catalog/vnutrennie-zhyestkie-diski-hdd-ssd/tverdotelnyy-nakopitel-western-digitalssd480-gb25-sata-6gbs-wds480g3g0a/" TargetMode="External" /><Relationship Id="rId692" Type="http://schemas.openxmlformats.org/officeDocument/2006/relationships/hyperlink" Target="http://alsi.kz/ru/catalog/kabeli-ugo/" TargetMode="External" /><Relationship Id="rId693" Type="http://schemas.openxmlformats.org/officeDocument/2006/relationships/hyperlink" Target="https://alsi.kz/ru/catalog/kabeli-ugo/zamok-dell-clicksafe-combination-lock-for-all-dell-security-slots-461-aaeu/" TargetMode="External" /><Relationship Id="rId694" Type="http://schemas.openxmlformats.org/officeDocument/2006/relationships/hyperlink" Target="https://alsi.kz/ru/catalog/kabeli-ugo/kabel-shtlp-44-jily100m-shtlp-4/" TargetMode="External" /><Relationship Id="rId695" Type="http://schemas.openxmlformats.org/officeDocument/2006/relationships/hyperlink" Target="https://alsi.kz/ru/catalog/kabeli-ugo/kabel-defender03hdmi-m-mver-141-m-87350/" TargetMode="External" /><Relationship Id="rId696" Type="http://schemas.openxmlformats.org/officeDocument/2006/relationships/hyperlink" Target="https://alsi.kz/ru/catalog/kabeli-ugo/kabel-hp-europeusba-b-dlya-printeraskanera18-m-04356-18/" TargetMode="External" /><Relationship Id="rId697" Type="http://schemas.openxmlformats.org/officeDocument/2006/relationships/hyperlink" Target="https://alsi.kz/ru/catalog/kabeli-ugo/kabel-kramerc-dmdm-6-c-dmdm-6-8s0/" TargetMode="External" /><Relationship Id="rId698" Type="http://schemas.openxmlformats.org/officeDocument/2006/relationships/hyperlink" Target="https://alsi.kz/ru/catalog/kabeli-ugo/kabel-lazsowh-11120m-wh-11120m/" TargetMode="External" /><Relationship Id="rId699" Type="http://schemas.openxmlformats.org/officeDocument/2006/relationships/hyperlink" Target="https://alsi.kz/ru/catalog/kabeli-ugo/kabel-ship-d155-p-d155-p/" TargetMode="External" /><Relationship Id="rId700" Type="http://schemas.openxmlformats.org/officeDocument/2006/relationships/hyperlink" Target="https://alsi.kz/ru/catalog/kabeli-ugo/kabel-shipvga-to-vga-15male15male-20-m-vg002mm-20p/" TargetMode="External" /><Relationship Id="rId701" Type="http://schemas.openxmlformats.org/officeDocument/2006/relationships/hyperlink" Target="https://alsi.kz/ru/catalog/kabeli-ugo/kabel-pitaniya-apcap9892power-cord-c19-to-c20-06m-ap9892/" TargetMode="External" /><Relationship Id="rId702" Type="http://schemas.openxmlformats.org/officeDocument/2006/relationships/hyperlink" Target="https://alsi.kz/ru/catalog/kabeli-ugo/kabel-deluxdlw-1250-dlw-1250/" TargetMode="External" /><Relationship Id="rId703" Type="http://schemas.openxmlformats.org/officeDocument/2006/relationships/hyperlink" Target="https://alsi.kz/ru/catalog/kabeli-ugo/kabel-pitaniya-shipsh5005-12p-sh5005-12p/" TargetMode="External" /><Relationship Id="rId704" Type="http://schemas.openxmlformats.org/officeDocument/2006/relationships/hyperlink" Target="https://alsi.kz/ru/catalog/kabeli-ugo/konnektor-ships901drj-45-cat6-utp-100-shtuk-v-pakete-s901d/" TargetMode="External" /><Relationship Id="rId705" Type="http://schemas.openxmlformats.org/officeDocument/2006/relationships/hyperlink" Target="http://alsi.kz/ru/catalog/klaviatury/" TargetMode="External" /><Relationship Id="rId706" Type="http://schemas.openxmlformats.org/officeDocument/2006/relationships/hyperlink" Target="https://alsi.kz/ru/catalog/klaviatury/klaviatura-asus-xa05-rog-strix-scope-rxrd-90mp0240-bkra00/" TargetMode="External" /><Relationship Id="rId707" Type="http://schemas.openxmlformats.org/officeDocument/2006/relationships/hyperlink" Target="https://alsi.kz/ru/catalog/klaviatury/klaviatura-defender-red-gk-116-ru-45117/" TargetMode="External" /><Relationship Id="rId708" Type="http://schemas.openxmlformats.org/officeDocument/2006/relationships/hyperlink" Target="https://alsi.kz/ru/catalog/klaviatury/klaviatura-dell-kb216-580-adhd/" TargetMode="External" /><Relationship Id="rId709" Type="http://schemas.openxmlformats.org/officeDocument/2006/relationships/hyperlink" Target="https://alsi.kz/ru/catalog/klaviatury/klaviatura-delux-dlk-1900ogb-usb-dlk-1900ogb/" TargetMode="External" /><Relationship Id="rId710" Type="http://schemas.openxmlformats.org/officeDocument/2006/relationships/hyperlink" Target="https://alsi.kz/ru/catalog/klaviatury/klaviatura-delux-dlk-6010ub-usb-delux-dlk-6010ub/" TargetMode="External" /><Relationship Id="rId711" Type="http://schemas.openxmlformats.org/officeDocument/2006/relationships/hyperlink" Target="https://alsi.kz/ru/catalog/klaviatury/klaviatura-delux-dlk-6060ub-usb-dlk-6060ub/" TargetMode="External" /><Relationship Id="rId712" Type="http://schemas.openxmlformats.org/officeDocument/2006/relationships/hyperlink" Target="https://alsi.kz/ru/catalog/klaviatury/klaviatura-genius-luxemate-100-usb-chernyy-luxemate-100/" TargetMode="External" /><Relationship Id="rId713" Type="http://schemas.openxmlformats.org/officeDocument/2006/relationships/hyperlink" Target="https://alsi.kz/ru/catalog/klaviatury/klaviatura-genius-slimstar-7230-slimstar-7230/" TargetMode="External" /><Relationship Id="rId714" Type="http://schemas.openxmlformats.org/officeDocument/2006/relationships/hyperlink" Target="https://alsi.kz/ru/catalog/klaviatury/klaviatura-genius-slimstar-q200-slimstar-q200/" TargetMode="External" /><Relationship Id="rId715" Type="http://schemas.openxmlformats.org/officeDocument/2006/relationships/hyperlink" Target="https://alsi.kz/ru/catalog/klaviatury/klaviatura-genius-smart-kb-117-smart-kb-117/" TargetMode="External" /><Relationship Id="rId716" Type="http://schemas.openxmlformats.org/officeDocument/2006/relationships/hyperlink" Target="https://alsi.kz/ru/catalog/klaviatury/klaviatura-hp-25-usb-wired-keyboard-english-layout-tolko-angliyskaya-raskladka-266c9a6/" TargetMode="External" /><Relationship Id="rId717" Type="http://schemas.openxmlformats.org/officeDocument/2006/relationships/hyperlink" Target="https://alsi.kz/ru/catalog/klaviatury/klaviatura-provodnaya-hp-pavilion-300-kzht-usb-4ce96aa/" TargetMode="External" /><Relationship Id="rId718" Type="http://schemas.openxmlformats.org/officeDocument/2006/relationships/hyperlink" Target="https://alsi.kz/ru/catalog/klaviatury/klaviatura-hp-usb-premium-chernyy-z9n40aa/" TargetMode="External" /><Relationship Id="rId719" Type="http://schemas.openxmlformats.org/officeDocument/2006/relationships/hyperlink" Target="https://alsi.kz/ru/catalog/klaviatury/klaviatura-hp-wireless-premium-z9n41aa/" TargetMode="External" /><Relationship Id="rId720" Type="http://schemas.openxmlformats.org/officeDocument/2006/relationships/hyperlink" Target="https://alsi.kz/ru/catalog/klaviatury/klaviatura-lenovo-300-usb-keyboard-slim-black-gx30m39684/" TargetMode="External" /><Relationship Id="rId721" Type="http://schemas.openxmlformats.org/officeDocument/2006/relationships/hyperlink" Target="https://alsi.kz/ru/catalog/klaviatury/klaviatura-lenovo-legion-k500-rgb-mechanical-gaming-keyboard-gy40t26479/" TargetMode="External" /><Relationship Id="rId722" Type="http://schemas.openxmlformats.org/officeDocument/2006/relationships/hyperlink" Target="https://alsi.kz/ru/catalog/klaviatury/klaviatura-lenovo-wireless-keyboard-4x30h56866/" TargetMode="External" /><Relationship Id="rId723" Type="http://schemas.openxmlformats.org/officeDocument/2006/relationships/hyperlink" Target="https://alsi.kz/ru/catalog/klaviatury/klaviatura-logitech-k120/" TargetMode="External" /><Relationship Id="rId724" Type="http://schemas.openxmlformats.org/officeDocument/2006/relationships/hyperlink" Target="https://alsi.kz/ru/catalog/klaviatury/klaviatura-logitech-k270/" TargetMode="External" /><Relationship Id="rId725" Type="http://schemas.openxmlformats.org/officeDocument/2006/relationships/hyperlink" Target="https://alsi.kz/ru/catalog/klaviatury/klaviatura-logitech-k270-920-003757/" TargetMode="External" /><Relationship Id="rId726" Type="http://schemas.openxmlformats.org/officeDocument/2006/relationships/hyperlink" Target="https://alsi.kz/ru/catalog/klaviatury/klaviatura-rapoo-e9350g-e9350g/" TargetMode="External" /><Relationship Id="rId727" Type="http://schemas.openxmlformats.org/officeDocument/2006/relationships/hyperlink" Target="https://alsi.kz/ru/catalog/klaviatury/klaviatura-rapoo-v500-alloy-v500-alloy/" TargetMode="External" /><Relationship Id="rId728" Type="http://schemas.openxmlformats.org/officeDocument/2006/relationships/hyperlink" Target="https://alsi.kz/ru/catalog/klaviatury/klaviatura-rapoo-v500pro-v500pro/" TargetMode="External" /><Relationship Id="rId729" Type="http://schemas.openxmlformats.org/officeDocument/2006/relationships/hyperlink" Target="https://alsi.kz/ru/catalog/klaviatury/klaviatura-rapoo-v56-v56/" TargetMode="External" /><Relationship Id="rId730" Type="http://schemas.openxmlformats.org/officeDocument/2006/relationships/hyperlink" Target="https://alsi.kz/ru/catalog/klaviatury/klaviatura-trust-ru-gxt830-rw-avonn-gaming-kb-chernyy-22511/" TargetMode="External" /><Relationship Id="rId731" Type="http://schemas.openxmlformats.org/officeDocument/2006/relationships/hyperlink" Target="https://alsi.kz/ru/catalog/klaviatury/klaviatura-igrovaya-asus-ra04-tuf-gaming-k1-ru-membrane-chernyy-90mp01x0-bkra00/" TargetMode="External" /><Relationship Id="rId732" Type="http://schemas.openxmlformats.org/officeDocument/2006/relationships/hyperlink" Target="https://alsi.kz/ru/catalog/klaviatury/klaviatura-igrovaya-defender-arx-gk-196l-ru-chernyy-45196/" TargetMode="External" /><Relationship Id="rId733" Type="http://schemas.openxmlformats.org/officeDocument/2006/relationships/hyperlink" Target="http://alsi.kz/ru/catalog/kolonki-sabvufery/" TargetMode="External" /><Relationship Id="rId734" Type="http://schemas.openxmlformats.org/officeDocument/2006/relationships/hyperlink" Target="https://alsi.kz/ru/catalog/kolonki-sabvufery/kolonki-microlab-b5513-b5513/" TargetMode="External" /><Relationship Id="rId735" Type="http://schemas.openxmlformats.org/officeDocument/2006/relationships/hyperlink" Target="http://alsi.kz/ru/catalog/kronshteyny-upz/" TargetMode="External" /><Relationship Id="rId736" Type="http://schemas.openxmlformats.org/officeDocument/2006/relationships/hyperlink" Target="https://alsi.kz/ru/catalog/kronshteyny-upz/kreplenie-brateck-lp43-22-lp43-22/" TargetMode="External" /><Relationship Id="rId737" Type="http://schemas.openxmlformats.org/officeDocument/2006/relationships/hyperlink" Target="https://alsi.kz/ru/catalog/kronshteyny-upz/stoyka-wize-m75-m75/" TargetMode="External" /><Relationship Id="rId738" Type="http://schemas.openxmlformats.org/officeDocument/2006/relationships/hyperlink" Target="http://alsi.kz/ru/catalog/komplekty-klaviatura-myshka-/" TargetMode="External" /><Relationship Id="rId739" Type="http://schemas.openxmlformats.org/officeDocument/2006/relationships/hyperlink" Target="https://alsi.kz/ru/catalog/komplekty-klaviatura-myshka-/klaviatura-i-manipulyator-dell-km3322w-580-akgo/" TargetMode="External" /><Relationship Id="rId740" Type="http://schemas.openxmlformats.org/officeDocument/2006/relationships/hyperlink" Target="https://alsi.kz/ru/catalog/komplekty-klaviatura-myshka-/klaviatura-i-manipulyator-hp-europe-230-wireless-mouse-and-keyboard-combo-18h24aav15/" TargetMode="External" /><Relationship Id="rId741" Type="http://schemas.openxmlformats.org/officeDocument/2006/relationships/hyperlink" Target="https://alsi.kz/ru/catalog/komplekty-klaviatura-myshka-/klaviatura-i-manipulyator-hp-europe-235-1y4d0aaabb/" TargetMode="External" /><Relationship Id="rId742" Type="http://schemas.openxmlformats.org/officeDocument/2006/relationships/hyperlink" Target="https://alsi.kz/ru/catalog/komplekty-klaviatura-myshka-/klaviatura-i-manipulyator-hp-europe-655-wireless-keyboard-and-mouse-combo-4r009aab15/" TargetMode="External" /><Relationship Id="rId743" Type="http://schemas.openxmlformats.org/officeDocument/2006/relationships/hyperlink" Target="https://alsi.kz/ru/catalog/komplekty-klaviatura-myshka-/klaviatura-i-manipulyator-hp-europe-hp-150-240j7aab15/" TargetMode="External" /><Relationship Id="rId744" Type="http://schemas.openxmlformats.org/officeDocument/2006/relationships/hyperlink" Target="https://alsi.kz/ru/catalog/komplekty-klaviatura-myshka-/klaviatura-i-manipulyator-hp-europe-hp-235-1y4d0aav15/" TargetMode="External" /><Relationship Id="rId745" Type="http://schemas.openxmlformats.org/officeDocument/2006/relationships/hyperlink" Target="https://alsi.kz/ru/catalog/komplekty-klaviatura-myshka-/klaviatura-i-mysh-dell-wireless-keyboard-and-mouse-km3322w---kazakh-qwerty-580-akgo/" TargetMode="External" /><Relationship Id="rId746" Type="http://schemas.openxmlformats.org/officeDocument/2006/relationships/hyperlink" Target="https://alsi.kz/ru/catalog/komplekty-klaviatura-myshka-/klaviatura-i-mysh-genius-luxemate-q8000-white-luxemate-q8000-white/" TargetMode="External" /><Relationship Id="rId747" Type="http://schemas.openxmlformats.org/officeDocument/2006/relationships/hyperlink" Target="https://alsi.kz/ru/catalog/komplekty-klaviatura-myshka-/klaviatura-i-mysh-hp-225-wired-usb-chernyy-286j4aa/" TargetMode="External" /><Relationship Id="rId748" Type="http://schemas.openxmlformats.org/officeDocument/2006/relationships/hyperlink" Target="https://alsi.kz/ru/catalog/komplekty-klaviatura-myshka-/klaviatura-i-mysh-besprovodnye-hp-950mk-wireless-rechargeable-3m165aa/" TargetMode="External" /><Relationship Id="rId749" Type="http://schemas.openxmlformats.org/officeDocument/2006/relationships/hyperlink" Target="https://alsi.kz/ru/catalog/komplekty-klaviatura-myshka-/klaviatura-i-mysh-lenovo-510-wireless-combo-keyboard--mouse-white-gx31f38001/" TargetMode="External" /><Relationship Id="rId750" Type="http://schemas.openxmlformats.org/officeDocument/2006/relationships/hyperlink" Target="https://alsi.kz/ru/catalog/komplekty-klaviatura-myshka-/klaviatura-i-mysh-lenovo-wireless-keyboard-and-mouse-combo-4x30h56821/" TargetMode="External" /><Relationship Id="rId751" Type="http://schemas.openxmlformats.org/officeDocument/2006/relationships/hyperlink" Target="https://alsi.kz/ru/catalog/komplekty-klaviatura-myshka-/klaviatura-i-mysh-rapoo-x130pro-white-x130pro-white/" TargetMode="External" /><Relationship Id="rId752" Type="http://schemas.openxmlformats.org/officeDocument/2006/relationships/hyperlink" Target="https://alsi.kz/ru/catalog/komplekty-klaviatura-myshka-/klaviatura-i-mysh-rapoo-x260s-white-x260-white/" TargetMode="External" /><Relationship Id="rId753" Type="http://schemas.openxmlformats.org/officeDocument/2006/relationships/hyperlink" Target="https://alsi.kz/ru/catalog/komplekty-klaviatura-myshka-/klaviatura-i-mysh-rapoo-x260s-chernyy-x260s-black/" TargetMode="External" /><Relationship Id="rId754" Type="http://schemas.openxmlformats.org/officeDocument/2006/relationships/hyperlink" Target="https://alsi.kz/ru/catalog/komplekty-klaviatura-myshka-/klaviatura-i-mysh-provodnye-hp-pavilion-200-usb-chernyy-9df28aa/" TargetMode="External" /><Relationship Id="rId755" Type="http://schemas.openxmlformats.org/officeDocument/2006/relationships/hyperlink" Target="https://alsi.kz/ru/catalog/komplekty-klaviatura-myshka-/komplekt-klaviatura--mysh-genius-smart-km-8200-smart-km-8200/" TargetMode="External" /><Relationship Id="rId756" Type="http://schemas.openxmlformats.org/officeDocument/2006/relationships/hyperlink" Target="https://alsi.kz/ru/catalog/komplekty-klaviatura-myshka-/komplekt-klaviatura--mysh-rapoo-x1800s-x1800s/" TargetMode="External" /><Relationship Id="rId757" Type="http://schemas.openxmlformats.org/officeDocument/2006/relationships/hyperlink" Target="https://alsi.kz/ru/catalog/komplekty-klaviatura-myshka-/komplekt-klaviatura--mysh-rapoo-x1960-rapoo-x1960/" TargetMode="External" /><Relationship Id="rId758" Type="http://schemas.openxmlformats.org/officeDocument/2006/relationships/hyperlink" Target="http://alsi.kz/ru/catalog/moduli-operativnoy-pamyati-ozu/" TargetMode="External" /><Relationship Id="rId759" Type="http://schemas.openxmlformats.org/officeDocument/2006/relationships/hyperlink" Target="https://alsi.kz/ru/catalog/moduli-operativnoy-pamyati-ozu/pamyat-hp-europe16-gbddr43200-mhzudimm-13l74aa/" TargetMode="External" /><Relationship Id="rId760" Type="http://schemas.openxmlformats.org/officeDocument/2006/relationships/hyperlink" Target="https://alsi.kz/ru/catalog/moduli-operativnoy-pamyati-ozu/pamyat-silicon-power2-gbddr31333-mhzsp002gbltu133s02-sp002gbltu133s02/" TargetMode="External" /><Relationship Id="rId761" Type="http://schemas.openxmlformats.org/officeDocument/2006/relationships/hyperlink" Target="https://alsi.kz/ru/catalog/moduli-operativnoy-pamyati-ozu/plata-pamyati-transcend8-gbddr43200-mhzcl22-ts1glh64v2b/" TargetMode="External" /><Relationship Id="rId762" Type="http://schemas.openxmlformats.org/officeDocument/2006/relationships/hyperlink" Target="http://alsi.kz/ru/catalog/myshki-i-kovriki/" TargetMode="External" /><Relationship Id="rId763" Type="http://schemas.openxmlformats.org/officeDocument/2006/relationships/hyperlink" Target="https://alsi.kz/ru/catalog/myshki-i-kovriki/besprovodnaya-mysh-hp-omen-photon-usbqi-6cl96aa/" TargetMode="External" /><Relationship Id="rId764" Type="http://schemas.openxmlformats.org/officeDocument/2006/relationships/hyperlink" Target="https://alsi.kz/ru/catalog/myshki-i-kovriki/kovrik-lenovo-legion-gaming-control-mouse-pad-l-seryy-gxh1c97868/" TargetMode="External" /><Relationship Id="rId765" Type="http://schemas.openxmlformats.org/officeDocument/2006/relationships/hyperlink" Target="https://alsi.kz/ru/catalog/myshki-i-kovriki/kovrik-dlya-myshi-lenovo-legion-gaming-control-mouse-pad-l-seryy-gxh1c97870/" TargetMode="External" /><Relationship Id="rId766" Type="http://schemas.openxmlformats.org/officeDocument/2006/relationships/hyperlink" Target="https://alsi.kz/ru/catalog/myshki-i-kovriki/kovrik-dlya-myshi-lenovo-legion-gaming-xl-cloth-mouse-pad-gxh0w29068/" TargetMode="External" /><Relationship Id="rId767" Type="http://schemas.openxmlformats.org/officeDocument/2006/relationships/hyperlink" Target="https://alsi.kz/ru/catalog/myshki-i-kovriki/kompyuternaya-mysh-genius-nx-7010-whblue-nx-7010-whblue/" TargetMode="External" /><Relationship Id="rId768" Type="http://schemas.openxmlformats.org/officeDocument/2006/relationships/hyperlink" Target="https://alsi.kz/ru/catalog/myshki-i-kovriki/kompyuternaya-mysh-rapoo-m10-plus-chernyy-m10-plus-black/" TargetMode="External" /><Relationship Id="rId769" Type="http://schemas.openxmlformats.org/officeDocument/2006/relationships/hyperlink" Target="https://alsi.kz/ru/catalog/myshki-i-kovriki/kompyuternaya-mysh-rapoo-m160-silent-m160-silent/" TargetMode="External" /><Relationship Id="rId770" Type="http://schemas.openxmlformats.org/officeDocument/2006/relationships/hyperlink" Target="https://alsi.kz/ru/catalog/myshki-i-kovriki/kompyuternaya-mysh-rapoo-m300-dark-grey-m300-silent-dark-grey/" TargetMode="External" /><Relationship Id="rId771" Type="http://schemas.openxmlformats.org/officeDocument/2006/relationships/hyperlink" Target="https://alsi.kz/ru/catalog/myshki-i-kovriki/manipulyator-dell-ms116-570-aair/" TargetMode="External" /><Relationship Id="rId772" Type="http://schemas.openxmlformats.org/officeDocument/2006/relationships/hyperlink" Target="https://alsi.kz/ru/catalog/myshki-i-kovriki/manipulyator-dell-ms116-570-aais/" TargetMode="External" /><Relationship Id="rId773" Type="http://schemas.openxmlformats.org/officeDocument/2006/relationships/hyperlink" Target="https://alsi.kz/ru/catalog/myshki-i-kovriki/manipulyator-hp-europe-150-wrls-2s9l1aaabb/" TargetMode="External" /><Relationship Id="rId774" Type="http://schemas.openxmlformats.org/officeDocument/2006/relationships/hyperlink" Target="https://alsi.kz/ru/catalog/myshki-i-kovriki/manipulyator-hp-europe-hp-bluetooth-travel-mouse-all-6sp30aaac3/" TargetMode="External" /><Relationship Id="rId775" Type="http://schemas.openxmlformats.org/officeDocument/2006/relationships/hyperlink" Target="https://alsi.kz/ru/catalog/myshki-i-kovriki/manipulyator-hp-europe-pavilion-gaming-300-4ph30aaabb/" TargetMode="External" /><Relationship Id="rId776" Type="http://schemas.openxmlformats.org/officeDocument/2006/relationships/hyperlink" Target="https://alsi.kz/ru/catalog/myshki-i-kovriki/mysh-igrovaya-asus-rog-gladius-iii-p514-ms-3370-6-buttons-19000-dpi-90mp0270-bmua0/" TargetMode="External" /><Relationship Id="rId777" Type="http://schemas.openxmlformats.org/officeDocument/2006/relationships/hyperlink" Target="https://alsi.kz/ru/catalog/myshki-i-kovriki/mysh-provodnaya-asus-tuf-gaming-m4-air-p307-ms-333516000-dpi-p307-tuf-gaming-m4-air/" TargetMode="External" /><Relationship Id="rId778" Type="http://schemas.openxmlformats.org/officeDocument/2006/relationships/hyperlink" Target="https://alsi.kz/ru/catalog/myshki-i-kovriki/mysh-defender-oversider-gm-917-chernyy-52917/" TargetMode="External" /><Relationship Id="rId779" Type="http://schemas.openxmlformats.org/officeDocument/2006/relationships/hyperlink" Target="https://alsi.kz/ru/catalog/myshki-i-kovriki/mysh-genius-eco-8015-iron-gray-eco-8015-iron-gray/" TargetMode="External" /><Relationship Id="rId780" Type="http://schemas.openxmlformats.org/officeDocument/2006/relationships/hyperlink" Target="https://alsi.kz/ru/catalog/myshki-i-kovriki/mysh-genius-eco-8015-silver-eco-8015-silver/" TargetMode="External" /><Relationship Id="rId781" Type="http://schemas.openxmlformats.org/officeDocument/2006/relationships/hyperlink" Target="https://alsi.kz/ru/catalog/myshki-i-kovriki/kompyuternaya-mysh-genius-nx-7000-siniy-nx-7000-blue/" TargetMode="External" /><Relationship Id="rId782" Type="http://schemas.openxmlformats.org/officeDocument/2006/relationships/hyperlink" Target="https://alsi.kz/ru/catalog/myshki-i-kovriki/kompyuternaya-mysh-genius-nx-7005-white-nx-7005-white/" TargetMode="External" /><Relationship Id="rId783" Type="http://schemas.openxmlformats.org/officeDocument/2006/relationships/hyperlink" Target="https://alsi.kz/ru/catalog/myshki-i-kovriki/kompyuternaya-mysh-genius-nx-7005-red-nx-7005-red/" TargetMode="External" /><Relationship Id="rId784" Type="http://schemas.openxmlformats.org/officeDocument/2006/relationships/hyperlink" Target="https://alsi.kz/ru/catalog/myshki-i-kovriki/kompyuternaya-mysh-genius-nx-7005-blue-nx-7005-blue/" TargetMode="External" /><Relationship Id="rId785" Type="http://schemas.openxmlformats.org/officeDocument/2006/relationships/hyperlink" Target="https://alsi.kz/ru/catalog/myshki-i-kovriki/kompyuternaya-mysh-genius-nx-7005-black-nx-7005-black/" TargetMode="External" /><Relationship Id="rId786" Type="http://schemas.openxmlformats.org/officeDocument/2006/relationships/hyperlink" Target="https://alsi.kz/ru/catalog/myshki-i-kovriki/mysh-genius-nx-7015-chocolate-blueeye24ghz1200dpi-31030019401/" TargetMode="External" /><Relationship Id="rId787" Type="http://schemas.openxmlformats.org/officeDocument/2006/relationships/hyperlink" Target="https://alsi.kz/ru/catalog/myshki-i-kovriki/mysh-genius-nx-7015-silver-nx-7015-silver/" TargetMode="External" /><Relationship Id="rId788" Type="http://schemas.openxmlformats.org/officeDocument/2006/relationships/hyperlink" Target="https://alsi.kz/ru/catalog/myshki-i-kovriki/mysh-hp-240-bluetooth-mouse-red-43n05aa/" TargetMode="External" /><Relationship Id="rId789" Type="http://schemas.openxmlformats.org/officeDocument/2006/relationships/hyperlink" Target="https://alsi.kz/ru/catalog/myshki-i-kovriki/mysh-hp-240-bluetooth-mouse-silver-43n04aa/" TargetMode="External" /><Relationship Id="rId790" Type="http://schemas.openxmlformats.org/officeDocument/2006/relationships/hyperlink" Target="https://alsi.kz/ru/catalog/myshki-i-kovriki/mysh-hp-240-bluetooth-mouse-white-793f9aa/" TargetMode="External" /><Relationship Id="rId791" Type="http://schemas.openxmlformats.org/officeDocument/2006/relationships/hyperlink" Target="https://alsi.kz/ru/catalog/myshki-i-kovriki/mysh-hp-410-slim-bluetooth-mouse-white-4m0x6aa/" TargetMode="External" /><Relationship Id="rId792" Type="http://schemas.openxmlformats.org/officeDocument/2006/relationships/hyperlink" Target="https://alsi.kz/ru/catalog/myshki-i-kovriki/mysh-hp-430-multi-device-wireless-mouse-euro-3b4q2aaabb/" TargetMode="External" /><Relationship Id="rId793" Type="http://schemas.openxmlformats.org/officeDocument/2006/relationships/hyperlink" Target="https://alsi.kz/ru/catalog/myshki-i-kovriki/mysh-hp-435-multi-device-3b4q5aa/" TargetMode="External" /><Relationship Id="rId794" Type="http://schemas.openxmlformats.org/officeDocument/2006/relationships/hyperlink" Target="https://alsi.kz/ru/catalog/myshki-i-kovriki/mysh-hp-omen-reactor-mouse-usb-chernyy-2vp02aa/" TargetMode="External" /><Relationship Id="rId795" Type="http://schemas.openxmlformats.org/officeDocument/2006/relationships/hyperlink" Target="https://alsi.kz/ru/catalog/myshki-i-kovriki/mysh-hp-omen-vector-essential-usb7200dpi-chernyy-8bc52aa/" TargetMode="External" /><Relationship Id="rId796" Type="http://schemas.openxmlformats.org/officeDocument/2006/relationships/hyperlink" Target="https://alsi.kz/ru/catalog/myshki-i-kovriki/mysh-hp-omen-vector-radar3-usb-16000dpi-chernyy-8bc53aa/" TargetMode="External" /><Relationship Id="rId797" Type="http://schemas.openxmlformats.org/officeDocument/2006/relationships/hyperlink" Target="https://alsi.kz/ru/catalog/myshki-i-kovriki/mysh-hp-pavilion-gaming-200-5js07aa/" TargetMode="External" /><Relationship Id="rId798" Type="http://schemas.openxmlformats.org/officeDocument/2006/relationships/hyperlink" Target="https://alsi.kz/ru/catalog/myshki-i-kovriki/mysh-hp-pavilion-gaming-300-4ph30aa/" TargetMode="External" /><Relationship Id="rId799" Type="http://schemas.openxmlformats.org/officeDocument/2006/relationships/hyperlink" Target="https://alsi.kz/ru/catalog/myshki-i-kovriki/mysh-hp-z3700-dual-blk-wireless-24ghzbt1600-dpi-758a8aa/" TargetMode="External" /><Relationship Id="rId800" Type="http://schemas.openxmlformats.org/officeDocument/2006/relationships/hyperlink" Target="https://alsi.kz/ru/catalog/myshki-i-kovriki/mysh-hp-z3700-dual-slv-wireless-24ghzbt1600-dpi-758a9aa/" TargetMode="External" /><Relationship Id="rId801" Type="http://schemas.openxmlformats.org/officeDocument/2006/relationships/hyperlink" Target="https://alsi.kz/ru/catalog/myshki-i-kovriki/mysh-hp-z4000-wireless-mouse-h5n61aa/" TargetMode="External" /><Relationship Id="rId802" Type="http://schemas.openxmlformats.org/officeDocument/2006/relationships/hyperlink" Target="https://alsi.kz/ru/catalog/myshki-i-kovriki/mysh-lenovo-essential-usb-mouse-4y50r20863/" TargetMode="External" /><Relationship Id="rId803" Type="http://schemas.openxmlformats.org/officeDocument/2006/relationships/hyperlink" Target="https://alsi.kz/ru/catalog/myshki-i-kovriki/mysh-lenovo-ideapad-gaming-m100-rgb-mouse-gy50z71902/" TargetMode="External" /><Relationship Id="rId804" Type="http://schemas.openxmlformats.org/officeDocument/2006/relationships/hyperlink" Target="https://alsi.kz/ru/catalog/myshki-i-kovriki/mysh-lenovo-legion-m300-rgb-gaming-mouse-gy50x79384/" TargetMode="External" /><Relationship Id="rId805" Type="http://schemas.openxmlformats.org/officeDocument/2006/relationships/hyperlink" Target="https://alsi.kz/ru/catalog/myshki-i-kovriki/mysh-lenovo-legion-m300s-rgb-gaming-mouse-black-gy51h47350/" TargetMode="External" /><Relationship Id="rId806" Type="http://schemas.openxmlformats.org/officeDocument/2006/relationships/hyperlink" Target="https://alsi.kz/ru/catalog/myshki-i-kovriki/mysh-lenovo-legion-m300s-rgb-gaming-mouse-white-gy51h47351/" TargetMode="External" /><Relationship Id="rId807" Type="http://schemas.openxmlformats.org/officeDocument/2006/relationships/hyperlink" Target="https://alsi.kz/ru/catalog/myshki-i-kovriki/mysh-lenovo-legion-m600-wireless-gaming-mouse-black-gy50x79385/" TargetMode="External" /><Relationship Id="rId808" Type="http://schemas.openxmlformats.org/officeDocument/2006/relationships/hyperlink" Target="https://alsi.kz/ru/catalog/myshki-i-kovriki/mysh-lenovo-legion-m600-wireless-gaming-mouse-white-gy51c96033/" TargetMode="External" /><Relationship Id="rId809" Type="http://schemas.openxmlformats.org/officeDocument/2006/relationships/hyperlink" Target="https://alsi.kz/ru/catalog/myshki-i-kovriki/mysh-lenovo-legion-m600s-qi-wireless-gaming-mouse-black-gy51h47355/" TargetMode="External" /><Relationship Id="rId810" Type="http://schemas.openxmlformats.org/officeDocument/2006/relationships/hyperlink" Target="https://alsi.kz/ru/catalog/myshki-i-kovriki/mysh-lenovo-thinkpad-bt-silent-mouse-4y50x88822/" TargetMode="External" /><Relationship Id="rId811" Type="http://schemas.openxmlformats.org/officeDocument/2006/relationships/hyperlink" Target="https://alsi.kz/ru/catalog/myshki-i-kovriki/mysh-lenovo-thinkpad-essential-wireless-4x30m56887/" TargetMode="External" /><Relationship Id="rId812" Type="http://schemas.openxmlformats.org/officeDocument/2006/relationships/hyperlink" Target="https://alsi.kz/ru/catalog/myshki-i-kovriki/mysh-logitech-g102-lightsync-chernyy-910-005823/" TargetMode="External" /><Relationship Id="rId813" Type="http://schemas.openxmlformats.org/officeDocument/2006/relationships/hyperlink" Target="https://alsi.kz/ru/catalog/myshki-i-kovriki/mysh-logitech-g502-lightspeed-910-005567/" TargetMode="External" /><Relationship Id="rId814" Type="http://schemas.openxmlformats.org/officeDocument/2006/relationships/hyperlink" Target="https://alsi.kz/ru/catalog/myshki-i-kovriki/mysh-logitech-m171-black-1000dpi-24-ghz-910-004424/" TargetMode="External" /><Relationship Id="rId815" Type="http://schemas.openxmlformats.org/officeDocument/2006/relationships/hyperlink" Target="https://alsi.kz/ru/catalog/myshki-i-kovriki/mysh-logitech-m185-seryy-opticheskiy-1000dpi-24-ghz-910-002238/" TargetMode="External" /><Relationship Id="rId816" Type="http://schemas.openxmlformats.org/officeDocument/2006/relationships/hyperlink" Target="https://alsi.kz/ru/catalog/myshki-i-kovriki/mysh-logitech-m240-bluetooth-white-910-007079/" TargetMode="External" /><Relationship Id="rId817" Type="http://schemas.openxmlformats.org/officeDocument/2006/relationships/hyperlink" Target="https://alsi.kz/ru/catalog/myshki-i-kovriki/mysh-logitech-mx-anywhere-3-for-mac-pale-grey-910-005991/" TargetMode="External" /><Relationship Id="rId818" Type="http://schemas.openxmlformats.org/officeDocument/2006/relationships/hyperlink" Target="https://alsi.kz/ru/catalog/myshki-i-kovriki/mysh-logitech-pebble-m350-black-910-005576/" TargetMode="External" /><Relationship Id="rId819" Type="http://schemas.openxmlformats.org/officeDocument/2006/relationships/hyperlink" Target="https://alsi.kz/ru/catalog/myshki-i-kovriki/mysh-logitech-pebble-m350-white-910-005541/" TargetMode="External" /><Relationship Id="rId820" Type="http://schemas.openxmlformats.org/officeDocument/2006/relationships/hyperlink" Target="https://alsi.kz/ru/catalog/myshki-i-kovriki/mysh-logitech-pop-mouse-cosmos-lavender-910-006422/" TargetMode="External" /><Relationship Id="rId821" Type="http://schemas.openxmlformats.org/officeDocument/2006/relationships/hyperlink" Target="https://alsi.kz/ru/catalog/myshki-i-kovriki/mysh-logitech-signature-m650-seryy-910-006253/" TargetMode="External" /><Relationship Id="rId822" Type="http://schemas.openxmlformats.org/officeDocument/2006/relationships/hyperlink" Target="https://alsi.kz/ru/catalog/myshki-i-kovriki/mysh-logitech-signature-m650l-graphite-bt-910-006236/" TargetMode="External" /><Relationship Id="rId823" Type="http://schemas.openxmlformats.org/officeDocument/2006/relationships/hyperlink" Target="https://alsi.kz/ru/catalog/myshki-i-kovriki/mysh-mad-catz-the-authentic-rat-2-chernyy-mr02mcinbl000/" TargetMode="External" /><Relationship Id="rId824" Type="http://schemas.openxmlformats.org/officeDocument/2006/relationships/hyperlink" Target="https://alsi.kz/ru/catalog/myshki-i-kovriki/mysh-mad-catzthe-authentic-rat-1-mr01mcinbl000/" TargetMode="External" /><Relationship Id="rId825" Type="http://schemas.openxmlformats.org/officeDocument/2006/relationships/hyperlink" Target="https://alsi.kz/ru/catalog/myshki-i-kovriki/provodnaya-igrovaya-myshka-marvo-g985-rgb-eng985/" TargetMode="External" /><Relationship Id="rId826" Type="http://schemas.openxmlformats.org/officeDocument/2006/relationships/hyperlink" Target="https://alsi.kz/ru/catalog/myshki-i-kovriki/mysh-msi-clutch-gm30-black-gaming-mouse-usb-2m-chernyy-clutch-gm30/" TargetMode="External" /><Relationship Id="rId827" Type="http://schemas.openxmlformats.org/officeDocument/2006/relationships/hyperlink" Target="https://alsi.kz/ru/catalog/myshki-i-kovriki/mysh-patriot-viper-v551-rgb-pv551ouxk/" TargetMode="External" /><Relationship Id="rId828" Type="http://schemas.openxmlformats.org/officeDocument/2006/relationships/hyperlink" Target="https://alsi.kz/ru/catalog/myshki-i-kovriki/mysh-besprovodnaya-rapoo-1620-usb-chernyy-rapoo-1620/" TargetMode="External" /><Relationship Id="rId829" Type="http://schemas.openxmlformats.org/officeDocument/2006/relationships/hyperlink" Target="https://alsi.kz/ru/catalog/myshki-i-kovriki/mysh-rapoo-b20-usb-1000dpi-chernyy-b20/" TargetMode="External" /><Relationship Id="rId830" Type="http://schemas.openxmlformats.org/officeDocument/2006/relationships/hyperlink" Target="https://alsi.kz/ru/catalog/myshki-i-kovriki/kompyuternaya-mysh-rapoo-m300-blue-m300-blue/" TargetMode="External" /><Relationship Id="rId831" Type="http://schemas.openxmlformats.org/officeDocument/2006/relationships/hyperlink" Target="https://alsi.kz/ru/catalog/myshki-i-kovriki/mysh-rapoo-m500-silent-blue-m500-silent-blue/" TargetMode="External" /><Relationship Id="rId832" Type="http://schemas.openxmlformats.org/officeDocument/2006/relationships/hyperlink" Target="https://alsi.kz/ru/catalog/myshki-i-kovriki/mysh-rapoo-m500-silent-red-m500-silent-red/" TargetMode="External" /><Relationship Id="rId833" Type="http://schemas.openxmlformats.org/officeDocument/2006/relationships/hyperlink" Target="https://alsi.kz/ru/catalog/myshki-i-kovriki/mysh-rapoo-mt550-1600dpi-bluetooth-3040-mt550/" TargetMode="External" /><Relationship Id="rId834" Type="http://schemas.openxmlformats.org/officeDocument/2006/relationships/hyperlink" Target="https://alsi.kz/ru/catalog/myshki-i-kovriki/mysh-rapoo-n100-chernyy-n100/" TargetMode="External" /><Relationship Id="rId835" Type="http://schemas.openxmlformats.org/officeDocument/2006/relationships/hyperlink" Target="https://alsi.kz/ru/catalog/myshki-i-kovriki/mysh-rapoo-n1162-chernyy-n1162/" TargetMode="External" /><Relationship Id="rId836" Type="http://schemas.openxmlformats.org/officeDocument/2006/relationships/hyperlink" Target="https://alsi.kz/ru/catalog/myshki-i-kovriki/mysh-rapoo-v16rgb-rapoo-v16rgb/" TargetMode="External" /><Relationship Id="rId837" Type="http://schemas.openxmlformats.org/officeDocument/2006/relationships/hyperlink" Target="https://alsi.kz/ru/catalog/myshki-i-kovriki/mysh-rapoo-v280-7000-dpi-rgb-v280/" TargetMode="External" /><Relationship Id="rId838" Type="http://schemas.openxmlformats.org/officeDocument/2006/relationships/hyperlink" Target="https://alsi.kz/ru/catalog/myshki-i-kovriki/mysh-rapoo-vt350s-vt350s/" TargetMode="External" /><Relationship Id="rId839" Type="http://schemas.openxmlformats.org/officeDocument/2006/relationships/hyperlink" Target="https://alsi.kz/ru/catalog/myshki-i-kovriki/mysh-razer-orochi-v2---white-rz01-03730400-r3g1/" TargetMode="External" /><Relationship Id="rId840" Type="http://schemas.openxmlformats.org/officeDocument/2006/relationships/hyperlink" Target="https://alsi.kz/ru/catalog/myshki-i-kovriki/mysh-razer-orochi-v2-rz01-03730100-r3g1/" TargetMode="External" /><Relationship Id="rId841" Type="http://schemas.openxmlformats.org/officeDocument/2006/relationships/hyperlink" Target="https://alsi.kz/ru/catalog/myshki-i-kovriki/mysh-razer-viper-8khz-rz01-03580100-r3m1/" TargetMode="External" /><Relationship Id="rId842" Type="http://schemas.openxmlformats.org/officeDocument/2006/relationships/hyperlink" Target="https://alsi.kz/ru/catalog/myshki-i-kovriki/mysh-trust-gxt144-rexx-ergonomic-vertical-chernyy-22991/" TargetMode="External" /><Relationship Id="rId843" Type="http://schemas.openxmlformats.org/officeDocument/2006/relationships/hyperlink" Target="https://alsi.kz/ru/catalog/myshki-i-kovriki/mysh-trust-gxt177-chernyy-21294/" TargetMode="External" /><Relationship Id="rId844" Type="http://schemas.openxmlformats.org/officeDocument/2006/relationships/hyperlink" Target="https://alsi.kz/ru/catalog/myshki-i-kovriki/mysh-xiaomi-wireless-mouse-lite-chernyy-bhr6099glxmwxsb01ym/" TargetMode="External" /><Relationship Id="rId845" Type="http://schemas.openxmlformats.org/officeDocument/2006/relationships/hyperlink" Target="https://alsi.kz/ru/catalog/myshki-i-kovriki/mysh-besprovodnaya-genius-nx-7015-rozovo-korichnevyy-nx-7015-rosy-brown/" TargetMode="External" /><Relationship Id="rId846" Type="http://schemas.openxmlformats.org/officeDocument/2006/relationships/hyperlink" Target="https://alsi.kz/ru/catalog/myshki-i-kovriki/mysh-besprovodnaya-genius-nx-7015-seryy-nx-7015-iron-gray/" TargetMode="External" /><Relationship Id="rId847" Type="http://schemas.openxmlformats.org/officeDocument/2006/relationships/hyperlink" Target="https://alsi.kz/ru/catalog/myshki-i-kovriki/mysh-besprovodnaya-genius-nx-7015-shokolad-nx-7015-chocolate/" TargetMode="External" /><Relationship Id="rId848" Type="http://schemas.openxmlformats.org/officeDocument/2006/relationships/hyperlink" Target="https://alsi.kz/ru/catalog/myshki-i-kovriki/mysh-besprovodnaya-hp-200-usb-1000-dpi-silk-gold-2hu83aa/" TargetMode="External" /><Relationship Id="rId849" Type="http://schemas.openxmlformats.org/officeDocument/2006/relationships/hyperlink" Target="https://alsi.kz/ru/catalog/myshki-i-kovriki/mysh-besprovodnaya-hp-240-bluetooth-3v0g9aa/" TargetMode="External" /><Relationship Id="rId850" Type="http://schemas.openxmlformats.org/officeDocument/2006/relationships/hyperlink" Target="https://alsi.kz/ru/catalog/myshki-i-kovriki/mysh-besprovodnaya-hp-410-slim-ahs-bluetooth-mouse-bluetooth-serebristaya-4m0x5aa/" TargetMode="External" /><Relationship Id="rId851" Type="http://schemas.openxmlformats.org/officeDocument/2006/relationships/hyperlink" Target="https://alsi.kz/ru/catalog/myshki-i-kovriki/mysh-igrovaya-steelseries-rival-3-chernyy-62513/" TargetMode="External" /><Relationship Id="rId852" Type="http://schemas.openxmlformats.org/officeDocument/2006/relationships/hyperlink" Target="https://alsi.kz/ru/catalog/myshki-i-kovriki/opticheskaya-mysh-hp-wired-mouse-1000-4qm14aa/" TargetMode="External" /><Relationship Id="rId853" Type="http://schemas.openxmlformats.org/officeDocument/2006/relationships/hyperlink" Target="http://alsi.kz/ru/catalog/-i--xzg/" TargetMode="External" /><Relationship Id="rId854" Type="http://schemas.openxmlformats.org/officeDocument/2006/relationships/hyperlink" Target="https://alsi.kz/ru/catalog/-i--xzg/processor-hp-enterpriseepyc73133-ghzsocket-sp3box16-core155w-p38669-b21/" TargetMode="External" /><Relationship Id="rId855" Type="http://schemas.openxmlformats.org/officeDocument/2006/relationships/hyperlink" Target="https://alsi.kz/ru/catalog/-i--xzg/processor-hp-enterpriseintel-xeon-gold-5317-30ghz-12-core-150w-processor-for-hpe-p36931-b21/" TargetMode="External" /><Relationship Id="rId856" Type="http://schemas.openxmlformats.org/officeDocument/2006/relationships/hyperlink" Target="https://alsi.kz/ru/catalog/-i--xzg/processor-hp-enterpriseintel-xeon-gold-6426y-25ghz-16-core-375mb-185w-processor-for-hpe-p49598-b/" TargetMode="External" /><Relationship Id="rId857" Type="http://schemas.openxmlformats.org/officeDocument/2006/relationships/hyperlink" Target="https://alsi.kz/ru/catalog/-i--xzg/processor-hp-enterpriseintel-xeon-gold-6430-21ghz-32-core-60mb-270w-processor-for-hpe-p49614-b21/" TargetMode="External" /><Relationship Id="rId858" Type="http://schemas.openxmlformats.org/officeDocument/2006/relationships/hyperlink" Target="https://alsi.kz/ru/catalog/-i--xzg/processor-hp-enterprisexeon-gold-632629-ghz16-core-185w-processor-for-hpe-p36932-b21/" TargetMode="External" /><Relationship Id="rId859" Type="http://schemas.openxmlformats.org/officeDocument/2006/relationships/hyperlink" Target="https://alsi.kz/ru/catalog/-i--xzg/processor-hp-enterprisexeon-gold5218r21-ghzfclga-3647box20-core125w-processor-kit-for-hpe-pr/" TargetMode="External" /><Relationship Id="rId860" Type="http://schemas.openxmlformats.org/officeDocument/2006/relationships/hyperlink" Target="https://alsi.kz/ru/catalog/-i--xzg/processor-hp-enterprisexeon-gold5218r21-ghzfclga-3647box20-core125wprocessor-kit-for-hpe-pr/" TargetMode="External" /><Relationship Id="rId861" Type="http://schemas.openxmlformats.org/officeDocument/2006/relationships/hyperlink" Target="https://alsi.kz/ru/catalog/-i--xzg/processor-hp-enterprisexeon-gold5416s2-ghzfclga4677box16-core-150w-processor-for-hpe-p49653-b/" TargetMode="External" /><Relationship Id="rId862" Type="http://schemas.openxmlformats.org/officeDocument/2006/relationships/hyperlink" Target="https://alsi.kz/ru/catalog/-i--xzg/processor-hp-enterprisexeon-gold6248r3-ghzfclga-3647box24-core205wprocessor-kit-for-hpe-prol/" TargetMode="External" /><Relationship Id="rId863" Type="http://schemas.openxmlformats.org/officeDocument/2006/relationships/hyperlink" Target="https://alsi.kz/ru/catalog/-i--xzg/processor-hp-enterprisexeon-silver4210r24-ghzfclga-3647box10-core100w-processor-kit-for-hpe-120/" TargetMode="External" /><Relationship Id="rId864" Type="http://schemas.openxmlformats.org/officeDocument/2006/relationships/hyperlink" Target="https://alsi.kz/ru/catalog/-i--xzg/processor-hp-enterprisexeon-silver4214r24-ghzfclga-3647box12-core100w-processor-kit-for-hpe/" TargetMode="External" /><Relationship Id="rId865" Type="http://schemas.openxmlformats.org/officeDocument/2006/relationships/hyperlink" Target="https://alsi.kz/ru/catalog/-i--xzg/processor-hp-enterprisexeon-silver431021-ghzfclga-4189box12-core-120w-processor-for-hpe-p369/" TargetMode="External" /><Relationship Id="rId866" Type="http://schemas.openxmlformats.org/officeDocument/2006/relationships/hyperlink" Target="https://alsi.kz/ru/catalog/-i--xzg/processor-intelcore-i31010537-ghzfclga12006-mb-i3-10105/" TargetMode="External" /><Relationship Id="rId867" Type="http://schemas.openxmlformats.org/officeDocument/2006/relationships/hyperlink" Target="http://alsi.kz/ru/catalog/komplekty-dlya-konferenciy/" TargetMode="External" /><Relationship Id="rId868" Type="http://schemas.openxmlformats.org/officeDocument/2006/relationships/hyperlink" Target="https://alsi.kz/ru/catalog/komplekty-dlya-konferenciy/sistema-audiokonferenc-svyazi-polycom7200-65320-101_realpresence-group-310---720p-group-310-hd-code/" TargetMode="External" /><Relationship Id="rId869" Type="http://schemas.openxmlformats.org/officeDocument/2006/relationships/hyperlink" Target="http://alsi.kz/ru/catalog/usb-haby-i-media-pleery/" TargetMode="External" /><Relationship Id="rId870" Type="http://schemas.openxmlformats.org/officeDocument/2006/relationships/hyperlink" Target="https://alsi.kz/ru/catalog/usb-haby-i-media-pleery/md-pleer-google-chromecast-2-chromecast-2/" TargetMode="External" /><Relationship Id="rId871" Type="http://schemas.openxmlformats.org/officeDocument/2006/relationships/hyperlink" Target="https://alsi.kz/ru/catalog/usb-haby-i-media-pleery/hab-hb-210-hb-210/" TargetMode="External" /><Relationship Id="rId872" Type="http://schemas.openxmlformats.org/officeDocument/2006/relationships/hyperlink" Target="http://alsi.kz/ru/catalog/servery/" TargetMode="External" /><Relationship Id="rId873" Type="http://schemas.openxmlformats.org/officeDocument/2006/relationships/hyperlink" Target="http://alsi.kz/ru/catalog/servery-bmp/" TargetMode="External" /><Relationship Id="rId874" Type="http://schemas.openxmlformats.org/officeDocument/2006/relationships/hyperlink" Target="https://alsi.kz/ru/catalog/servery-bmp/server-dell-pe-r250-4lff-210-bbop_4b/" TargetMode="External" /><Relationship Id="rId875" Type="http://schemas.openxmlformats.org/officeDocument/2006/relationships/hyperlink" Target="https://alsi.kz/ru/catalog/servery-bmp/server-dell-pe-r350-4lff-210-bbru_4b/" TargetMode="External" /><Relationship Id="rId876" Type="http://schemas.openxmlformats.org/officeDocument/2006/relationships/hyperlink" Target="https://alsi.kz/ru/catalog/servery-bmp/server-dell-pe-r660xs-8sff-210-bfuz_8b6/" TargetMode="External" /><Relationship Id="rId877" Type="http://schemas.openxmlformats.org/officeDocument/2006/relationships/hyperlink" Target="https://alsi.kz/ru/catalog/servery-bmp/server-dell-pe-r750xs-16sff-210-bglv_16bs/" TargetMode="External" /><Relationship Id="rId878" Type="http://schemas.openxmlformats.org/officeDocument/2006/relationships/hyperlink" Target="https://alsi.kz/ru/catalog/servery-bmp/server-dell-pe-t150-4lff-210-bbsx_6/" TargetMode="External" /><Relationship Id="rId879" Type="http://schemas.openxmlformats.org/officeDocument/2006/relationships/hyperlink" Target="https://alsi.kz/ru/catalog/servery-bmp/server-dell-poweredge-r250-xeon-e-2324g-31-16gb-3200-1tb-hdd-sata335-chassis-with-up-to-x4-ho/" TargetMode="External" /><Relationship Id="rId880" Type="http://schemas.openxmlformats.org/officeDocument/2006/relationships/hyperlink" Target="https://alsi.kz/ru/catalog/servery-bmp/server-poweredge-r450-xeon-silver-4309y-16gb-ddr4-2666-idrac9-24tb-10k-sas-hba355i-1gbe-psu/" TargetMode="External" /><Relationship Id="rId881" Type="http://schemas.openxmlformats.org/officeDocument/2006/relationships/hyperlink" Target="https://alsi.kz/ru/catalog/servery-bmp/server-dell-poweredge-r450-xeon-silver-4309y-16gbh2-8x25-idrac9-480gb-ssd-sata-mix-use-25/" TargetMode="External" /><Relationship Id="rId882" Type="http://schemas.openxmlformats.org/officeDocument/2006/relationships/hyperlink" Target="https://alsi.kz/ru/catalog/servery-bmp/server-dell-poweredge-r650xs-8sff1xgold-5320t32-gbperc-h7551x24tb-sas-10k-hddidrac9-ent2x1gb/" TargetMode="External" /><Relationship Id="rId883" Type="http://schemas.openxmlformats.org/officeDocument/2006/relationships/hyperlink" Target="https://alsi.kz/ru/catalog/servery-bmp/server-dell-poweredge-t150-xeon-e-2324g-16gb-3200mts-ecc-35-x-4-sassata-idrac9-basic-15g/" TargetMode="External" /><Relationship Id="rId884" Type="http://schemas.openxmlformats.org/officeDocument/2006/relationships/hyperlink" Target="https://alsi.kz/ru/catalog/servery-bmp/server-dell-poweredge-t150-xeon-e-2324g-16gb-3200-35-x-4-sassata-idrac9-basic-15g--perc-h/" TargetMode="External" /><Relationship Id="rId885" Type="http://schemas.openxmlformats.org/officeDocument/2006/relationships/hyperlink" Target="https://alsi.kz/ru/catalog/servery-bmp/server-dell-r350-4lff-210-bbru_4b1/" TargetMode="External" /><Relationship Id="rId886" Type="http://schemas.openxmlformats.org/officeDocument/2006/relationships/hyperlink" Target="https://alsi.kz/ru/catalog/servery-bmp/server-dell-r630-210-acxs-01/" TargetMode="External" /><Relationship Id="rId887" Type="http://schemas.openxmlformats.org/officeDocument/2006/relationships/hyperlink" Target="https://alsi.kz/ru/catalog/servery-bmp/server-hpe-dl180-gen10-1xxeon42081x16gb-1r12-lff-lpp816i-a-4gb-batt2x1gbe-1x500w-p37151-b21/" TargetMode="External" /><Relationship Id="rId888" Type="http://schemas.openxmlformats.org/officeDocument/2006/relationships/hyperlink" Target="https://alsi.kz/ru/catalog/servery-bmp/server-hp-enterprise-dl360-gen10-p19776-b21/" TargetMode="External" /><Relationship Id="rId889" Type="http://schemas.openxmlformats.org/officeDocument/2006/relationships/hyperlink" Target="https://alsi.kz/ru/catalog/servery-bmp/server-hpe-dl360-gen10-xeon-6226r-29g-1x32gb-2r-8-sff-sc-s100i-sata-2x10gbe-t-fl-1x800wp-p/" TargetMode="External" /><Relationship Id="rId890" Type="http://schemas.openxmlformats.org/officeDocument/2006/relationships/hyperlink" Target="https://alsi.kz/ru/catalog/servery-bmp/server-hpe-dl360-gen10-xeon-4215r-32-1x32gb-2r-8-sff-sc-s100i-sata-2x10gb-rj45-1x800w-p40409/" TargetMode="External" /><Relationship Id="rId891" Type="http://schemas.openxmlformats.org/officeDocument/2006/relationships/hyperlink" Target="https://alsi.kz/ru/catalog/servery-bmp/server-hpe-dl360-gen10-p40638-b21/" TargetMode="External" /><Relationship Id="rId892" Type="http://schemas.openxmlformats.org/officeDocument/2006/relationships/hyperlink" Target="https://alsi.kz/ru/catalog/servery-bmp/server-hpe-dl360-gen10-xeon-4210r-32gb-2r-8sff-bc-mr416i-p-4gb-batt-4x1gbe-1x800wp-p56956-b21/" TargetMode="External" /><Relationship Id="rId893" Type="http://schemas.openxmlformats.org/officeDocument/2006/relationships/hyperlink" Target="https://alsi.kz/ru/catalog/servery-bmp/server-hp-enterprise-dl360-gen10-plus-p55275-421/" TargetMode="External" /><Relationship Id="rId894" Type="http://schemas.openxmlformats.org/officeDocument/2006/relationships/hyperlink" Target="https://alsi.kz/ru/catalog/servery-bmp/server-hpe-dl360-gen10-1xxeon-52181x32gb-2r8sff-bcmr416i-p-4gb-bt2x10gb-1x800w-p56958-b21/" TargetMode="External" /><Relationship Id="rId895" Type="http://schemas.openxmlformats.org/officeDocument/2006/relationships/hyperlink" Target="https://alsi.kz/ru/catalog/servery-bmp/server-hpe-dl360-gen10-1xxeon-5217-1x32gb-2r-8-sff-sc-p408i-a-2gb-batt-4x1gbe-fl-1x800w-p1917/" TargetMode="External" /><Relationship Id="rId896" Type="http://schemas.openxmlformats.org/officeDocument/2006/relationships/hyperlink" Target="https://alsi.kz/ru/catalog/servery-bmp/server-hpe-dl360-gen10-1xxeon4214-1x16gb-2r-8-sff-sc-p408i-a-2gb-batt-4x1gbe-fl-1x500w-p19775/" TargetMode="External" /><Relationship Id="rId897" Type="http://schemas.openxmlformats.org/officeDocument/2006/relationships/hyperlink" Target="https://alsi.kz/ru/catalog/servery-bmp/server-hpe-dl360-gen10-1xxeon5218r1x32gb-2r8-sff-scs100i-sata2x10gbe-t-fl-1x800w-p24740-b21/" TargetMode="External" /><Relationship Id="rId898" Type="http://schemas.openxmlformats.org/officeDocument/2006/relationships/hyperlink" Target="https://alsi.kz/ru/catalog/servery-bmp/server-hp-enterprise-dl360-gen11-p51930-421/" TargetMode="External" /><Relationship Id="rId899" Type="http://schemas.openxmlformats.org/officeDocument/2006/relationships/hyperlink" Target="https://alsi.kz/ru/catalog/servery-bmp/server-hpe-dl365-gen11-p59707-421/" TargetMode="External" /><Relationship Id="rId900" Type="http://schemas.openxmlformats.org/officeDocument/2006/relationships/hyperlink" Target="https://alsi.kz/ru/catalog/servery-bmp/server-hpe-dl380-g10-plus-1xxeon43101x32gb-2r8-sff-bc-u3mr416i-p-4gb2x10gb-sfp1x800w-p55246-/" TargetMode="External" /><Relationship Id="rId901" Type="http://schemas.openxmlformats.org/officeDocument/2006/relationships/hyperlink" Target="https://alsi.kz/ru/catalog/servery-bmp/server-hpe-dl380-gen10-xeon4214-1x16gb-dr-12-lff-p816i-a-2gb-batt-4x1gbe-1x800w-p02468-b21/" TargetMode="External" /><Relationship Id="rId902" Type="http://schemas.openxmlformats.org/officeDocument/2006/relationships/hyperlink" Target="https://alsi.kz/ru/catalog/servery-bmp/server-hp-enterprise-dl380-gen10-p24841-b21/" TargetMode="External" /><Relationship Id="rId903" Type="http://schemas.openxmlformats.org/officeDocument/2006/relationships/hyperlink" Target="https://alsi.kz/ru/catalog/servery-bmp/server-hp-enterprise-dl380-gen10-p24849-b21/" TargetMode="External" /><Relationship Id="rId904" Type="http://schemas.openxmlformats.org/officeDocument/2006/relationships/hyperlink" Target="https://alsi.kz/ru/catalog/servery-bmp/server-hpe-dl380-gen10-xeon-4210r-1x32gb-2r-8sff-bc-mr416i-p-4gb-batt-4x1gbe-1x800wp-p56961-b/" TargetMode="External" /><Relationship Id="rId905" Type="http://schemas.openxmlformats.org/officeDocument/2006/relationships/hyperlink" Target="https://alsi.kz/ru/catalog/servery-bmp/server-hp-enterprise-dl380-gen10-p56961-b21/" TargetMode="External" /><Relationship Id="rId906" Type="http://schemas.openxmlformats.org/officeDocument/2006/relationships/hyperlink" Target="https://alsi.kz/ru/catalog/servery-bmp/server-hp-enterprise-dl380-gen10-plus-p05175-b21sc1/" TargetMode="External" /><Relationship Id="rId907" Type="http://schemas.openxmlformats.org/officeDocument/2006/relationships/hyperlink" Target="https://alsi.kz/ru/catalog/servery-bmp/server-hp-enterprise-dl380-gen10-plus-p55280-421/" TargetMode="External" /><Relationship Id="rId908" Type="http://schemas.openxmlformats.org/officeDocument/2006/relationships/hyperlink" Target="https://alsi.kz/ru/catalog/servery-bmp/server-hpe-dl380-gen10-4208-1p-32g-nc-12lff-bez-bloka-pitaniya-p20172-b21/" TargetMode="External" /><Relationship Id="rId909" Type="http://schemas.openxmlformats.org/officeDocument/2006/relationships/hyperlink" Target="https://alsi.kz/ru/catalog/servery-bmp/server-hpe-dl380-gen10-1xxeon4210r-1x32gb-2r-24-sff-sc-p408i-a-2gb-exp-4x1gbe-fl-1x800w-p248/" TargetMode="External" /><Relationship Id="rId910" Type="http://schemas.openxmlformats.org/officeDocument/2006/relationships/hyperlink" Target="https://alsi.kz/ru/catalog/servery-bmp/server-hpe-dl380-gen10-1xxeon5218r1x32gb-2r-8-sff-scs100i-sata-2x10gb-sfp-1x800w-p24844-b21/" TargetMode="External" /><Relationship Id="rId911" Type="http://schemas.openxmlformats.org/officeDocument/2006/relationships/hyperlink" Target="https://alsi.kz/ru/catalog/servery-bmp/server-hpe-dl380-gen10-1xxeon-6234-1x32gb-2r-8-sff-sc-s100i-sata-2x10gb-sfp-1x800w-p24847-b2/" TargetMode="External" /><Relationship Id="rId912" Type="http://schemas.openxmlformats.org/officeDocument/2006/relationships/hyperlink" Target="https://alsi.kz/ru/catalog/servery-bmp/server-hpe-dl380-gen10-1xxeon4215r-1x32gb-2r-8-sff-sc-sata-raid-2x10gbe-sfp-1x800w-p24848-b2/" TargetMode="External" /><Relationship Id="rId913" Type="http://schemas.openxmlformats.org/officeDocument/2006/relationships/hyperlink" Target="https://alsi.kz/ru/catalog/servery-bmp/server-hpe-dl380-gen10-1xxeon-5218r-1x32gb-2r-8-sff-sc-s100i-sata-2x10gb-rj45-1x800w-p36135-b/" TargetMode="External" /><Relationship Id="rId914" Type="http://schemas.openxmlformats.org/officeDocument/2006/relationships/hyperlink" Target="https://alsi.kz/ru/catalog/servery-bmp/server-hpe-dl380-gen10-8-sff-sc-p40425-b21/" TargetMode="External" /><Relationship Id="rId915" Type="http://schemas.openxmlformats.org/officeDocument/2006/relationships/hyperlink" Target="https://alsi.kz/ru/catalog/servery-bmp/server-hpe-dl380-gen10-1xxeon-4218-1x32gb-2r-8sff-bc-mr416i-p-4gb-bt-2x10gb-rj45-1x800w-p5696/" TargetMode="External" /><Relationship Id="rId916" Type="http://schemas.openxmlformats.org/officeDocument/2006/relationships/hyperlink" Target="https://alsi.kz/ru/catalog/servery-bmp/server-hp-enterprise-dl380-gen11-p52560-421/" TargetMode="External" /><Relationship Id="rId917" Type="http://schemas.openxmlformats.org/officeDocument/2006/relationships/hyperlink" Target="https://alsi.kz/ru/catalog/servery-bmp/server-hp-enterprise-dl380-gen11-p52561-421/" TargetMode="External" /><Relationship Id="rId918" Type="http://schemas.openxmlformats.org/officeDocument/2006/relationships/hyperlink" Target="https://alsi.kz/ru/catalog/servery-bmp/server-hp-enterprise-dl380-gen11-p52562-421/" TargetMode="External" /><Relationship Id="rId919" Type="http://schemas.openxmlformats.org/officeDocument/2006/relationships/hyperlink" Target="https://alsi.kz/ru/catalog/servery-bmp/server-hp-enterprise-dl380-gen11-p58417-b21/" TargetMode="External" /><Relationship Id="rId920" Type="http://schemas.openxmlformats.org/officeDocument/2006/relationships/hyperlink" Target="https://alsi.kz/ru/catalog/servery-bmp/server-hpe-dl380-gen11-p60637-421/" TargetMode="External" /><Relationship Id="rId921" Type="http://schemas.openxmlformats.org/officeDocument/2006/relationships/hyperlink" Target="https://alsi.kz/ru/catalog/servery-bmp/server-hpe-dl385-g10-plus-epyc-72628c-28g-1x16gb-2r-8-lff-lp-e208i-a-4x1gbe-ocp3-1x500w-p0/" TargetMode="External" /><Relationship Id="rId922" Type="http://schemas.openxmlformats.org/officeDocument/2006/relationships/hyperlink" Target="https://alsi.kz/ru/catalog/servery-bmp/server-hp-enterprise-ml350-gen10-p21786-4211/" TargetMode="External" /><Relationship Id="rId923" Type="http://schemas.openxmlformats.org/officeDocument/2006/relationships/hyperlink" Target="https://alsi.kz/ru/catalog/servery-bmp/server-hp-enterprise-ml350-gen11-p53567-421/" TargetMode="External" /><Relationship Id="rId924" Type="http://schemas.openxmlformats.org/officeDocument/2006/relationships/hyperlink" Target="https://alsi.kz/ru/catalog/servery-bmp/server-hpe-proliant-dl360-gen10-xeon-6248r-30ghz-24-core-1p-32gb-r-mr416i-a-nc-8sff-bc-800w-p/" TargetMode="External" /><Relationship Id="rId925" Type="http://schemas.openxmlformats.org/officeDocument/2006/relationships/hyperlink" Target="https://alsi.kz/ru/catalog/servery-bmp/server-hp-enterprise-proliant-dl380-gen10-p24842-b21/" TargetMode="External" /><Relationship Id="rId926" Type="http://schemas.openxmlformats.org/officeDocument/2006/relationships/hyperlink" Target="https://alsi.kz/ru/catalog/servery-bmp/server-hpe-proliant-microserver-gen10-plus-v2-e-2314-4-core-vroc-4lff-nhp-1tb-180w-external-ps/" TargetMode="External" /><Relationship Id="rId927" Type="http://schemas.openxmlformats.org/officeDocument/2006/relationships/hyperlink" Target="http://alsi.kz/ru/catalog/hdd/" TargetMode="External" /><Relationship Id="rId928" Type="http://schemas.openxmlformats.org/officeDocument/2006/relationships/hyperlink" Target="https://alsi.kz/ru/catalog/hdd/hdd-dellsas1200-gb10k12gbps-512n-25in-hot-400-atjl/" TargetMode="External" /><Relationship Id="rId929" Type="http://schemas.openxmlformats.org/officeDocument/2006/relationships/hyperlink" Target="https://alsi.kz/ru/catalog/hdd/hdd-dellsas300-gb15k12gbps-512n-25in-hot-plug-hard-drive14g-400-atii/" TargetMode="External" /><Relationship Id="rId930" Type="http://schemas.openxmlformats.org/officeDocument/2006/relationships/hyperlink" Target="https://alsi.kz/ru/catalog/hdd/hdd-hp-enterprise12tb-sas-12g-mission-critical-10k-sff-bc-3-year-warranty-multi-vendor-hdd-only-d/" TargetMode="External" /><Relationship Id="rId931" Type="http://schemas.openxmlformats.org/officeDocument/2006/relationships/hyperlink" Target="https://alsi.kz/ru/catalog/hdd/hdd-hp-enterprisesas1200-gb10000-rpm12g-enterprise-sff-25in-sc-3yr-wty-digitally-signed-firmw/" TargetMode="External" /><Relationship Id="rId932" Type="http://schemas.openxmlformats.org/officeDocument/2006/relationships/hyperlink" Target="https://alsi.kz/ru/catalog/hdd/hdd-hp-enterprise1000-gb-sata-6g-midline-72k-lff-35in-lp-1yr-wty-digitally-signed-firmware-hdd/" TargetMode="External" /><Relationship Id="rId933" Type="http://schemas.openxmlformats.org/officeDocument/2006/relationships/hyperlink" Target="https://alsi.kz/ru/catalog/hdd/hdd-hp-enterprisesas300gb10ksff-bc-3-year-warranty-multi-vendor-hddonly-dlxx0-gen10-plusdlxx5/" TargetMode="External" /><Relationship Id="rId934" Type="http://schemas.openxmlformats.org/officeDocument/2006/relationships/hyperlink" Target="https://alsi.kz/ru/catalog/hdd/hdd-hp-enterprise300gb-sas-12g-mission-critical-15k-sff-bc-3-year-warranty-multi-vendor-hdd25-p/" TargetMode="External" /><Relationship Id="rId935" Type="http://schemas.openxmlformats.org/officeDocument/2006/relationships/hyperlink" Target="https://alsi.kz/ru/catalog/hdd/hdd-hp-enterprise4tb-sas-12g-midline-72k-lff-35in-lp-1yr-wty-digitally-signed-firmware-hdd-833/" TargetMode="External" /><Relationship Id="rId936" Type="http://schemas.openxmlformats.org/officeDocument/2006/relationships/hyperlink" Target="https://alsi.kz/ru/catalog/hdd/hdd-hp-enterprisesata4000-gb72k6g-midline-lff-35in-rw-1yr-wty-hdd-801888-b21/" TargetMode="External" /><Relationship Id="rId937" Type="http://schemas.openxmlformats.org/officeDocument/2006/relationships/hyperlink" Target="https://alsi.kz/ru/catalog/hdd/hdd-hp-enterprise600gb-sas-12g-mission-critical-10k-sff-bc-3-year-warranty-multi-vendor-hdd25-p/" TargetMode="External" /><Relationship Id="rId938" Type="http://schemas.openxmlformats.org/officeDocument/2006/relationships/hyperlink" Target="https://alsi.kz/ru/catalog/hdd/hdd-hp-enterprisesas600-gb10k12g-enterprise-10k-sff-25in-sc-3yr-wty-digitally-signed-firmware/" TargetMode="External" /><Relationship Id="rId939" Type="http://schemas.openxmlformats.org/officeDocument/2006/relationships/hyperlink" Target="https://alsi.kz/ru/catalog/hdd/hdd-hp-enterprise600gb-sas-15k-sff-bc-mv-hddonly-dlxx0-gen10-plusdlxx5-gen10-plus-v2-p53560-b21/" TargetMode="External" /><Relationship Id="rId940" Type="http://schemas.openxmlformats.org/officeDocument/2006/relationships/hyperlink" Target="https://alsi.kz/ru/catalog/hdd/hdd-hp-enterprise8tb-sata-6g-business-critical-72k-lff-lp-1-year-warranty-512e-multi-vendor-hdd-8/" TargetMode="External" /><Relationship Id="rId941" Type="http://schemas.openxmlformats.org/officeDocument/2006/relationships/hyperlink" Target="https://alsi.kz/ru/catalog/hdd/hdd-hp-enterprisesas600-gb15kfor-g1-g7-proliant-sas-servers-533871-003/" TargetMode="External" /><Relationship Id="rId942" Type="http://schemas.openxmlformats.org/officeDocument/2006/relationships/hyperlink" Target="https://alsi.kz/ru/catalog/hdd/ssd-hp-enterprise-400gb-sas-24g-write-intensive-sff-bc-p40480-b21/" TargetMode="External" /><Relationship Id="rId943" Type="http://schemas.openxmlformats.org/officeDocument/2006/relationships/hyperlink" Target="https://alsi.kz/ru/catalog/hdd/ssd-hp-enterprise-960gb-sas-12g-read-intensivesff-sc-pm1643a-p19903-b21/" TargetMode="External" /><Relationship Id="rId944" Type="http://schemas.openxmlformats.org/officeDocument/2006/relationships/hyperlink" Target="https://alsi.kz/ru/catalog/hdd/jestkiy-disk-dell-8tb-72k-rpm-nlsas-512e-35in-hot-plug-hard-drive-pi-cuskit-400-ampg/" TargetMode="External" /><Relationship Id="rId945" Type="http://schemas.openxmlformats.org/officeDocument/2006/relationships/hyperlink" Target="https://alsi.kz/ru/catalog/hdd/jestkiy-disk-dell-900gb-15k-rpm-sas-ise-12gbps-512n-25in-hot-plug-hard-drive-ck-400-atiq/" TargetMode="External" /><Relationship Id="rId946" Type="http://schemas.openxmlformats.org/officeDocument/2006/relationships/hyperlink" Target="https://alsi.kz/ru/catalog/hdd/jestkiy-disk-dell-12tb-10k-rpm-sas-ise-12gbps-512n-25in-hot-plug-hard-drive-ck-400-atjl/" TargetMode="External" /><Relationship Id="rId947" Type="http://schemas.openxmlformats.org/officeDocument/2006/relationships/hyperlink" Target="https://alsi.kz/ru/catalog/hdd/jestkiy-disk-dell-600gb-sas-ise-12gbps-10k-512n-25in-hot-plug-cus-kit-400-bifw-zpj/" TargetMode="External" /><Relationship Id="rId948" Type="http://schemas.openxmlformats.org/officeDocument/2006/relationships/hyperlink" Target="https://alsi.kz/ru/catalog/hdd/jestkiy-disk-hp-enterprise-4tb-sata-6g-business-critical-72k-lff-sc-872491-b21/" TargetMode="External" /><Relationship Id="rId949" Type="http://schemas.openxmlformats.org/officeDocument/2006/relationships/hyperlink" Target="https://alsi.kz/ru/catalog/hdd/jestkiy-disk-ssd-lenovo-thinksystem-25-multi-vendor-192tb-entry-sata-6gb-hot-swap-4xb7a38274/" TargetMode="External" /><Relationship Id="rId950" Type="http://schemas.openxmlformats.org/officeDocument/2006/relationships/hyperlink" Target="https://alsi.kz/ru/catalog/hdd/jestkiy-disk-ssd-lenovo-thinksystem-25-multi-vendor-960gb-entry-sata-6gb-hot-swap-4xb7a38273/" TargetMode="External" /><Relationship Id="rId951" Type="http://schemas.openxmlformats.org/officeDocument/2006/relationships/hyperlink" Target="https://alsi.kz/ru/catalog/hdd/jestkiy-disk-dlya-servera-hpe-msa-gen616tb-sas-12g-midline-72klff-35in-m2-1yr-wty-hdd-r3u72a/" TargetMode="External" /><Relationship Id="rId952" Type="http://schemas.openxmlformats.org/officeDocument/2006/relationships/hyperlink" Target="https://alsi.kz/ru/catalog/hdd/tverdotelnyy-nakopitel-dellssd480-gbread-intensive-6gbps-512e-hot-plug--cus-kit25-345-bdzz/" TargetMode="External" /><Relationship Id="rId953" Type="http://schemas.openxmlformats.org/officeDocument/2006/relationships/hyperlink" Target="https://alsi.kz/ru/catalog/hdd/tverdotelnyy-nakopitel-dellm2480-gb2eit06-single-sticks2-ck-400-bohf/" TargetMode="External" /><Relationship Id="rId954" Type="http://schemas.openxmlformats.org/officeDocument/2006/relationships/hyperlink" Target="https://alsi.kz/ru/catalog/hdd/tverdotelnyy-nakopitel-hp-enterprise16tb-nvme-gen4-mainstream-performance-mixed-use-sff-scn-u2/" TargetMode="External" /><Relationship Id="rId955" Type="http://schemas.openxmlformats.org/officeDocument/2006/relationships/hyperlink" Target="https://alsi.kz/ru/catalog/hdd/tverdotelnyy-nakopitel-hp-enterprise19tb-nvme-gen3-mainstream-performance-read-intensive-sff-bc/" TargetMode="External" /><Relationship Id="rId956" Type="http://schemas.openxmlformats.org/officeDocument/2006/relationships/hyperlink" Target="https://alsi.kz/ru/catalog/hdd/tverdotelnyy-nakopitel-hp-enterprise192tb-sas-12g-read-intensive-sff-bc-value-sas-multi-vendor-s/" TargetMode="External" /><Relationship Id="rId957" Type="http://schemas.openxmlformats.org/officeDocument/2006/relationships/hyperlink" Target="https://alsi.kz/ru/catalog/hdd/tverdotelnyy-nakopitel-hp-enterprise192tb-sas-12g-read-intensive-sff-sc-value-sas-multi-vendor-s/" TargetMode="External" /><Relationship Id="rId958" Type="http://schemas.openxmlformats.org/officeDocument/2006/relationships/hyperlink" Target="https://alsi.kz/ru/catalog/hdd/tverdotelnyy-nakopitel-hp-enterprise192tb-sata-6g-mixed-use-sff-bc-multi-vendor-ssdonly-dlxx0-g/" TargetMode="External" /><Relationship Id="rId959" Type="http://schemas.openxmlformats.org/officeDocument/2006/relationships/hyperlink" Target="https://alsi.kz/ru/catalog/hdd/tverdotelnyy-nakopitel-hp-enterprise192tb-sata-6g-read-intensive-sff-bc-basic-carrier-multi-ve/" TargetMode="External" /><Relationship Id="rId960" Type="http://schemas.openxmlformats.org/officeDocument/2006/relationships/hyperlink" Target="https://alsi.kz/ru/catalog/hdd/tverdotelnyy-nakopitel-hp-enterprise240gb-sata-6g-read-intensive-sff-25in-sc-3yr-wty-multi-ven/" TargetMode="External" /><Relationship Id="rId961" Type="http://schemas.openxmlformats.org/officeDocument/2006/relationships/hyperlink" Target="https://alsi.kz/ru/catalog/hdd/tverdotelnyy-nakopitel-hp-enterprisehpe-384tb-nvme-gen4-mainstream-performance-read-intensive-sf/" TargetMode="External" /><Relationship Id="rId962" Type="http://schemas.openxmlformats.org/officeDocument/2006/relationships/hyperlink" Target="https://alsi.kz/ru/catalog/hdd/tverdotelnyy-nakopitel-hp-enterprisessd3840-gbread-intensivesff-bc-multi-vendor-ssd-p40500-b2/" TargetMode="External" /><Relationship Id="rId963" Type="http://schemas.openxmlformats.org/officeDocument/2006/relationships/hyperlink" Target="https://alsi.kz/ru/catalog/hdd/tverdotelnyy-nakopitel-hp-enterprise-384tb-sata-ri-sff-25in-sc-mv-ssd-p18428-b21/" TargetMode="External" /><Relationship Id="rId964" Type="http://schemas.openxmlformats.org/officeDocument/2006/relationships/hyperlink" Target="https://alsi.kz/ru/catalog/hdd/tverdotelnyy-nakopitel-hp-enterprise480-gb-sata-6g-ri-lff-35in-lpc-3yr-wty-dsdwpd-05-p04499/" TargetMode="External" /><Relationship Id="rId965" Type="http://schemas.openxmlformats.org/officeDocument/2006/relationships/hyperlink" Target="https://alsi.kz/ru/catalog/hdd/tverdotelnyy-nakopitel-hp-enterprise480gb-sata-6g-read-intensive-sff-bc-multi-vendor-ssd-p40497-/" TargetMode="External" /><Relationship Id="rId966" Type="http://schemas.openxmlformats.org/officeDocument/2006/relationships/hyperlink" Target="https://alsi.kz/ru/catalog/hdd/tverdotelnyy-nakopitel-hp-enterprise480gb-sata-6g-read-intensive-sff-bc-pm893-ssdonly-dlxx0-gen1/" TargetMode="External" /><Relationship Id="rId967" Type="http://schemas.openxmlformats.org/officeDocument/2006/relationships/hyperlink" Target="https://alsi.kz/ru/catalog/hdd/tverdotelnyy-nakopitel-hp-enterprise480gb-sata-ri-sff-25in-sc-pm883-ssd-p04560-b21/" TargetMode="External" /><Relationship Id="rId968" Type="http://schemas.openxmlformats.org/officeDocument/2006/relationships/hyperlink" Target="https://alsi.kz/ru/catalog/hdd/tverdotelnyy-nakopitel-hp-enterprise16tb-nvme-gen3-mainstream-performance-mixed-use-sff-bc-u3-s/" TargetMode="External" /><Relationship Id="rId969" Type="http://schemas.openxmlformats.org/officeDocument/2006/relationships/hyperlink" Target="https://alsi.kz/ru/catalog/hdd/tverdotelnyy-nakopitel-hp-enterprise480gb-sata-6g-read-intensive-sff-sc-pm893-ssd-p47810-b21/" TargetMode="External" /><Relationship Id="rId970" Type="http://schemas.openxmlformats.org/officeDocument/2006/relationships/hyperlink" Target="https://alsi.kz/ru/catalog/hdd/tverdotelnyy-nakopitel-hp-enterprise960gb-nvme-gen4-mainstream-performance-read-intensive-sff-bc/" TargetMode="External" /><Relationship Id="rId971" Type="http://schemas.openxmlformats.org/officeDocument/2006/relationships/hyperlink" Target="https://alsi.kz/ru/catalog/hdd/tverdotelnyy-nakopitel-hp-enterprise960gb-sas-read-intensive-sff-sc-3-year-warranty-multi-vendor/" TargetMode="External" /><Relationship Id="rId972" Type="http://schemas.openxmlformats.org/officeDocument/2006/relationships/hyperlink" Target="https://alsi.kz/ru/catalog/hdd/tverdotelnyy-nakopitel-hp-enterprise960gb-sata-6g-read-intensive-lff-lpc-multi-vendor-ssd-p47808/" TargetMode="External" /><Relationship Id="rId973" Type="http://schemas.openxmlformats.org/officeDocument/2006/relationships/hyperlink" Target="https://alsi.kz/ru/catalog/hdd/tverdotelnyy-nakopitel-hp-enterprisehpe-960gb-sata-6g-read-intensive-sff-bc-3-year-warranty-pm893/" TargetMode="External" /><Relationship Id="rId974" Type="http://schemas.openxmlformats.org/officeDocument/2006/relationships/hyperlink" Target="https://alsi.kz/ru/catalog/hdd/tverdotelnyy-nakopitel-hpemsa-115tb-sas-ri-sff-m2-6pk-ssd-bdl25-s2e44a/" TargetMode="External" /><Relationship Id="rId975" Type="http://schemas.openxmlformats.org/officeDocument/2006/relationships/hyperlink" Target="https://alsi.kz/ru/catalog/hdd/tverdotelnyy-nakopitel-lenovo-thinksystem-384tb-en-sata-ssd-25-mv-4xb7a38275/" TargetMode="External" /><Relationship Id="rId976" Type="http://schemas.openxmlformats.org/officeDocument/2006/relationships/hyperlink" Target="https://alsi.kz/ru/catalog/hdd/tverdotelnyy-nakopitel-ssd-dell-192tb-ssd-sas-ise-read-intensive-12gbps-512e-25in-with-35in-hy/" TargetMode="External" /><Relationship Id="rId977" Type="http://schemas.openxmlformats.org/officeDocument/2006/relationships/hyperlink" Target="https://alsi.kz/ru/catalog/hdd/tverdotelnyy-nakopitel-ssd-dell-384tb-ssd-sas-ise-ri-12gbps-512e-25in-pm6-hot-plug-1-dwpd-cus/" TargetMode="External" /><Relationship Id="rId978" Type="http://schemas.openxmlformats.org/officeDocument/2006/relationships/hyperlink" Target="https://alsi.kz/ru/catalog/hdd/tverdotelnyy-nakopitel-ssd-dell-960gb-ssd-sas-ise-ri-12gbps-512e-25in-hot-plug-1-dwpd-cus-kit-/" TargetMode="External" /><Relationship Id="rId979" Type="http://schemas.openxmlformats.org/officeDocument/2006/relationships/hyperlink" Target="https://alsi.kz/ru/catalog/hdd/tverdotelnyy-nakopitel-ssd-dell-480gb-ssd-sata-read-intensive-6gbps-512e-25in-hot-plug35i-400/" TargetMode="External" /><Relationship Id="rId980" Type="http://schemas.openxmlformats.org/officeDocument/2006/relationships/hyperlink" Target="https://alsi.kz/ru/catalog/hdd/tverdotelnyy-nakopitel-ssd-hp-enterprise-960gb-sata-ri-sff-bc-only-dlxx0-gen10-plusdlxx5-gen/" TargetMode="External" /><Relationship Id="rId981" Type="http://schemas.openxmlformats.org/officeDocument/2006/relationships/hyperlink" Target="https://alsi.kz/ru/catalog/hdd/tverdotelnyy-nakopitel-ssd-hp-enterprise-480gb-sata-6g-read-intensive-sff-sc-p47810-b21/" TargetMode="External" /><Relationship Id="rId982" Type="http://schemas.openxmlformats.org/officeDocument/2006/relationships/hyperlink" Target="https://alsi.kz/ru/catalog/hdd/tverdotelnyy-nakopitel-ssd-hp-enterprise-960gb-sata-6g-read-intensive-lff-lpc-p09691-b21/" TargetMode="External" /><Relationship Id="rId983" Type="http://schemas.openxmlformats.org/officeDocument/2006/relationships/hyperlink" Target="https://alsi.kz/ru/catalog/hdd/tverdotelnyy-nakopitel-ssd-hpe-192tb-sata-6g-mixed-use-sff-bc-pm897-ssd-p44013-b21/" TargetMode="External" /><Relationship Id="rId984" Type="http://schemas.openxmlformats.org/officeDocument/2006/relationships/hyperlink" Target="https://alsi.kz/ru/catalog/hdd/tverdotelnyy-nakopitel-ssd-hpe-384tb-sata-6g-mixed-use-sff-bc-s4620-ssd-p47327-b21/" TargetMode="External" /><Relationship Id="rId985" Type="http://schemas.openxmlformats.org/officeDocument/2006/relationships/hyperlink" Target="https://alsi.kz/ru/catalog/hdd/tverdotelnyy-nakopitel-ssd-hpe-480gb-sata-6g-read-intensive-m2-multi-vendor-ssd-p47818-b21/" TargetMode="External" /><Relationship Id="rId986" Type="http://schemas.openxmlformats.org/officeDocument/2006/relationships/hyperlink" Target="https://alsi.kz/ru/catalog/hdd/tverdotelnyy-nakopitel-ssd-hpe-960gb-sata-6g-read-intensive-sff-bc-pm893-ssd-p44008-b21/" TargetMode="External" /><Relationship Id="rId987" Type="http://schemas.openxmlformats.org/officeDocument/2006/relationships/hyperlink" Target="http://alsi.kz/ru/catalog/bloki-pitaniya/" TargetMode="External" /><Relationship Id="rId988" Type="http://schemas.openxmlformats.org/officeDocument/2006/relationships/hyperlink" Target="https://alsi.kz/ru/catalog/bloki-pitaniya/istochnik-pitaniya-hp-enterprise-1000w-flex-slot-titanium-p03178-b21/" TargetMode="External" /><Relationship Id="rId989" Type="http://schemas.openxmlformats.org/officeDocument/2006/relationships/hyperlink" Target="https://alsi.kz/ru/catalog/bloki-pitaniya/istochnik-pitaniya-hp-enterprise-800w-flex-slot-platinum-865414-b21/" TargetMode="External" /><Relationship Id="rId990" Type="http://schemas.openxmlformats.org/officeDocument/2006/relationships/hyperlink" Target="https://alsi.kz/ru/catalog/bloki-pitaniya/istochnik-pitaniya-hp-enterprise-800w-flex-slot-titanium-865438-b21/" TargetMode="External" /><Relationship Id="rId991" Type="http://schemas.openxmlformats.org/officeDocument/2006/relationships/hyperlink" Target="https://alsi.kz/ru/catalog/bloki-pitaniya/istochnik-pitaniya-hpe-hpe-1600w-flex-slot-platinum-p38997-b21/" TargetMode="External" /><Relationship Id="rId992" Type="http://schemas.openxmlformats.org/officeDocument/2006/relationships/hyperlink" Target="https://alsi.kz/ru/catalog/bloki-pitaniya/istochnik-pitaniya-hp-enterprise-hpe-800w-flex-slot-platinum-p38995-b21/" TargetMode="External" /><Relationship Id="rId993" Type="http://schemas.openxmlformats.org/officeDocument/2006/relationships/hyperlink" Target="http://alsi.kz/ru/catalog/ventilyatory/" TargetMode="External" /><Relationship Id="rId994" Type="http://schemas.openxmlformats.org/officeDocument/2006/relationships/hyperlink" Target="https://alsi.kz/ru/catalog/ventilyatory/ventilyator-dell-poweredge-r7525r750-standard-fan-customer-kit-v3-121-bbbj/" TargetMode="External" /><Relationship Id="rId995" Type="http://schemas.openxmlformats.org/officeDocument/2006/relationships/hyperlink" Target="https://alsi.kz/ru/catalog/ventilyatory/ventilyator-dell-standard-fan-poweredge-r660xs-cus-kit-384-bdlj/" TargetMode="External" /><Relationship Id="rId996" Type="http://schemas.openxmlformats.org/officeDocument/2006/relationships/hyperlink" Target="https://alsi.kz/ru/catalog/ventilyatory/ventilyator-hp-enterprise-hpe-dl38x-gen10-plus-maximum-performance-fan-kit-p14608-b21/" TargetMode="External" /><Relationship Id="rId997" Type="http://schemas.openxmlformats.org/officeDocument/2006/relationships/hyperlink" Target="https://alsi.kz/ru/catalog/ventilyatory/ventilyator-hp-enterprise-proliant-dl300-gen10-plus-2u-standard-fan-kit-p37042-b21/" TargetMode="External" /><Relationship Id="rId998" Type="http://schemas.openxmlformats.org/officeDocument/2006/relationships/hyperlink" Target="https://alsi.kz/ru/catalog/ventilyatory/ventilyator-hpe-proliant-dl3x0-gen11-1u-high-performance-fan-kit-p48908-b21/" TargetMode="External" /><Relationship Id="rId999" Type="http://schemas.openxmlformats.org/officeDocument/2006/relationships/hyperlink" Target="http://alsi.kz/ru/catalog/komplektuyushchie-k-serveram/" TargetMode="External" /><Relationship Id="rId1000" Type="http://schemas.openxmlformats.org/officeDocument/2006/relationships/hyperlink" Target="https://alsi.kz/ru/catalog/komplektuyushchie-k-serveram/blok-raspredeleniya-pitaniya-hp-enterprise-g2-basic-36kvaiec-c20-detachable-16a100-240v-outlets-20/" TargetMode="External" /><Relationship Id="rId1001" Type="http://schemas.openxmlformats.org/officeDocument/2006/relationships/hyperlink" Target="https://alsi.kz/ru/catalog/komplektuyushchie-k-serveram/istochnik-pitaniya-hp-enterprise-hpe-g2-basic-92kva50a-term-block-40a208v-outlets-30-c13-6-c19/" TargetMode="External" /><Relationship Id="rId1002" Type="http://schemas.openxmlformats.org/officeDocument/2006/relationships/hyperlink" Target="https://alsi.kz/ru/catalog/komplektuyushchie-k-serveram/ventilyator-hp-enterprise-proliant-dl36x-gen10-plus-standard-fan-kit-p37861-b21-bqk/" TargetMode="External" /><Relationship Id="rId1003" Type="http://schemas.openxmlformats.org/officeDocument/2006/relationships/hyperlink" Target="https://alsi.kz/ru/catalog/komplektuyushchie-k-serveram/istochnik-pitaniya-hp-enterprise-1000w-flex-slot-titanium-hot-plug-power-supply-kit-p03178-b21/" TargetMode="External" /><Relationship Id="rId1004" Type="http://schemas.openxmlformats.org/officeDocument/2006/relationships/hyperlink" Target="https://alsi.kz/ru/catalog/komplektuyushchie-k-serveram/kabel-hp-enterprise-c19---c20-ww-250v-16amp-q0p72a/" TargetMode="External" /><Relationship Id="rId1005" Type="http://schemas.openxmlformats.org/officeDocument/2006/relationships/hyperlink" Target="https://alsi.kz/ru/catalog/komplektuyushchie-k-serveram/nabor-instrumentov-hp-af099a/" TargetMode="External" /><Relationship Id="rId1006" Type="http://schemas.openxmlformats.org/officeDocument/2006/relationships/hyperlink" Target="https://alsi.kz/ru/catalog/komplektuyushchie-k-serveram/radiator-hp-enterprise-dl380-gen10-high-performance-heat-sink-kit-qty-2-826706-b21/" TargetMode="External" /><Relationship Id="rId1007" Type="http://schemas.openxmlformats.org/officeDocument/2006/relationships/hyperlink" Target="https://alsi.kz/ru/catalog/komplektuyushchie-k-serveram/setevaya-karta-hpe-intel-e810-xxvda2-ethernet-1025gb-2-port-sfp28-adapter-p08443-b21/" TargetMode="External" /><Relationship Id="rId1008" Type="http://schemas.openxmlformats.org/officeDocument/2006/relationships/hyperlink" Target="https://alsi.kz/ru/catalog/komplektuyushchie-k-serveram/setevoy-adapter-hpe-bcm-57414-10_25gbe-2p-sfp28-ocp3-adptr-p10115-b21/" TargetMode="External" /><Relationship Id="rId1009" Type="http://schemas.openxmlformats.org/officeDocument/2006/relationships/hyperlink" Target="https://alsi.kz/ru/catalog/komplektuyushchie-k-serveram/setevoy-adapter-hpe-marvell-ql41232hlcu-ethernet-1025gb-2-port-sfp28-p22702-b21/" TargetMode="External" /><Relationship Id="rId1010" Type="http://schemas.openxmlformats.org/officeDocument/2006/relationships/hyperlink" Target="https://alsi.kz/ru/catalog/komplektuyushchie-k-serveram/setevoy-kabel-dellemc-networking-cableom4-lclc-fiber-cable-optics-required-5meter-470-acly/" TargetMode="External" /><Relationship Id="rId1011" Type="http://schemas.openxmlformats.org/officeDocument/2006/relationships/hyperlink" Target="https://alsi.kz/ru/catalog/komplektuyushchie-k-serveram/shassi-dell-r750xs-16sffbroadcom-5720-dual-port-1gb-on-board-lomidrac9-enterprise-15g-210-azyq-ch/" TargetMode="External" /><Relationship Id="rId1012" Type="http://schemas.openxmlformats.org/officeDocument/2006/relationships/hyperlink" Target="http://alsi.kz/ru/catalog/kontrollery/" TargetMode="External" /><Relationship Id="rId1013" Type="http://schemas.openxmlformats.org/officeDocument/2006/relationships/hyperlink" Target="https://alsi.kz/ru/catalog/kontrollery/raid-kontroller-hp-enterprise-broadcom-megaraid-mr216i-a-x16-lanes-without-cache-nvmesas-12g-contro/" TargetMode="External" /><Relationship Id="rId1014" Type="http://schemas.openxmlformats.org/officeDocument/2006/relationships/hyperlink" Target="https://alsi.kz/ru/catalog/kontrollery/raid-kontroller-hp-enterprise-broadcom-megaraid-mr216i-p-x16-lanes-without-cache-nvmesas-12g-contro/" TargetMode="External" /><Relationship Id="rId1015" Type="http://schemas.openxmlformats.org/officeDocument/2006/relationships/hyperlink" Target="https://alsi.kz/ru/catalog/kontrollery/raid-kontroller-hp-enterprise-broadcom-megaraid-mr416i-p-x16-lanes-4gb-cache-nvmesas-12g-controller/" TargetMode="External" /><Relationship Id="rId1016" Type="http://schemas.openxmlformats.org/officeDocument/2006/relationships/hyperlink" Target="https://alsi.kz/ru/catalog/kontrollery/raid-kontroller-hpe-mr408i-o-gen11-x8-lanes-4gb-cache-ocp-spdm-storage-controller-p58335-b21/" TargetMode="External" /><Relationship Id="rId1017" Type="http://schemas.openxmlformats.org/officeDocument/2006/relationships/hyperlink" Target="https://alsi.kz/ru/catalog/kontrollery/raid-kontroller-hpe-mr416i-o-p47781-b21/" TargetMode="External" /><Relationship Id="rId1018" Type="http://schemas.openxmlformats.org/officeDocument/2006/relationships/hyperlink" Target="https://alsi.kz/ru/catalog/kontrollery/raid-kontroller-hp-enterprise-mr416i-p-p47777-b21/" TargetMode="External" /><Relationship Id="rId1019" Type="http://schemas.openxmlformats.org/officeDocument/2006/relationships/hyperlink" Target="https://alsi.kz/ru/catalog/kontrollery/raid-kontroller-hp-enterprise-smart-array-e208i-a-sr-gen10-8-internal-lanesno-cache-12g-sas-modul/" TargetMode="External" /><Relationship Id="rId1020" Type="http://schemas.openxmlformats.org/officeDocument/2006/relationships/hyperlink" Target="https://alsi.kz/ru/catalog/kontrollery/raid-kontroller-hp-enterprise-smart-array-p816i-a-sr-gen10-16-int-lanes4gb-cachesmartcache-12g-s/" TargetMode="External" /><Relationship Id="rId1021" Type="http://schemas.openxmlformats.org/officeDocument/2006/relationships/hyperlink" Target="https://alsi.kz/ru/catalog/kontrollery/raid-kontroller-hp-enterprise-smart-array-p816i-a-sr-gen10-16-internal-lanes4gb-cachesmartcache/" TargetMode="External" /><Relationship Id="rId1022" Type="http://schemas.openxmlformats.org/officeDocument/2006/relationships/hyperlink" Target="https://alsi.kz/ru/catalog/kontrollery/adapter-glavnoy-shiny-hpe-hpe-sn1610e-32gb-2p-fc-hba-r2j63a/" TargetMode="External" /><Relationship Id="rId1023" Type="http://schemas.openxmlformats.org/officeDocument/2006/relationships/hyperlink" Target="https://alsi.kz/ru/catalog/kontrollery/adapter-glavnoy-shiny-hp-enterprise-smart-array-e208e-p-sr-gen10-8-external-lanesno-cache-12g-sas/" TargetMode="External" /><Relationship Id="rId1024" Type="http://schemas.openxmlformats.org/officeDocument/2006/relationships/hyperlink" Target="https://alsi.kz/ru/catalog/kontrollery/batareyka-hp-enterprise-96w-smart-storage-battery-up-to-20-devices-with-260mm-cable-kit-p01367-b2/" TargetMode="External" /><Relationship Id="rId1025" Type="http://schemas.openxmlformats.org/officeDocument/2006/relationships/hyperlink" Target="https://alsi.kz/ru/catalog/kontrollery/opciya-hp-enterprise-dl38x-gen10-12gb-sas-expander-card-kit-with-cables-870549-b21/" TargetMode="External" /><Relationship Id="rId1026" Type="http://schemas.openxmlformats.org/officeDocument/2006/relationships/hyperlink" Target="https://alsi.kz/ru/catalog/kontrollery/setevaya-karta-dell-broadcom-5720-quad-port-1gbe-base-t-adapter-ocp-nic-30-540-bcos/" TargetMode="External" /><Relationship Id="rId1027" Type="http://schemas.openxmlformats.org/officeDocument/2006/relationships/hyperlink" Target="https://alsi.kz/ru/catalog/kontrollery/setevaya-karta-hp-enterprise-1025gb-2-port-640sfp28-adapter-817753-b21/" TargetMode="External" /><Relationship Id="rId1028" Type="http://schemas.openxmlformats.org/officeDocument/2006/relationships/hyperlink" Target="https://alsi.kz/ru/catalog/kontrollery/setevaya-karta-hp-enterprise-1025gb-2-port-bcm57414-adapter-p26262-b21/" TargetMode="External" /><Relationship Id="rId1029" Type="http://schemas.openxmlformats.org/officeDocument/2006/relationships/hyperlink" Target="https://alsi.kz/ru/catalog/kontrollery/setevaya-karta-hp-enterprise-bcm-57416-10gbe-2p-base-t-p26253-b21/" TargetMode="External" /><Relationship Id="rId1030" Type="http://schemas.openxmlformats.org/officeDocument/2006/relationships/hyperlink" Target="http://alsi.kz/ru/catalog/korpusy/" TargetMode="External" /><Relationship Id="rId1031" Type="http://schemas.openxmlformats.org/officeDocument/2006/relationships/hyperlink" Target="https://alsi.kz/ru/catalog/korpusy/shassi-dell-mx70004-x-3000w-psureadyrail-210-anyy/" TargetMode="External" /><Relationship Id="rId1032" Type="http://schemas.openxmlformats.org/officeDocument/2006/relationships/hyperlink" Target="http://alsi.kz/ru/catalog/stoyki-dlya-servera/" TargetMode="External" /><Relationship Id="rId1033" Type="http://schemas.openxmlformats.org/officeDocument/2006/relationships/hyperlink" Target="https://alsi.kz/ru/catalog/stoyki-dlya-servera/stoyka-hp-enterpriseg2-kitted-advanced-pallet-rack-with-side-panels-and-baying42-u1075-mm2000/" TargetMode="External" /><Relationship Id="rId1034" Type="http://schemas.openxmlformats.org/officeDocument/2006/relationships/hyperlink" Target="https://alsi.kz/ru/catalog/stoyki-dlya-servera/stoyka-hp11842-1200mm-pallet-rack42-u12602-mm2006-mm80-mm-h6j69a/" TargetMode="External" /><Relationship Id="rId1035" Type="http://schemas.openxmlformats.org/officeDocument/2006/relationships/hyperlink" Target="https://alsi.kz/ru/catalog/stoyki-dlya-servera/stoyka-hp11842-1200mm-shock-rack42-u1262-mm2006-mm80-mm-h6j70a/" TargetMode="External" /><Relationship Id="rId1036" Type="http://schemas.openxmlformats.org/officeDocument/2006/relationships/hyperlink" Target="http://alsi.kz/ru/catalog/moduli-operativnoy-pamyati-ozu-aai/" TargetMode="External" /><Relationship Id="rId1037" Type="http://schemas.openxmlformats.org/officeDocument/2006/relationships/hyperlink" Target="https://alsi.kz/ru/catalog/moduli-operativnoy-pamyati-ozu-aai/modul-pamyati-hpe-8gb-ddr4-2400-mhz-single-rank-x8-standard-memory-kit-862974-b21/" TargetMode="External" /><Relationship Id="rId1038" Type="http://schemas.openxmlformats.org/officeDocument/2006/relationships/hyperlink" Target="https://alsi.kz/ru/catalog/moduli-operativnoy-pamyati-ozu-aai/operativnaya-pamyat-hp-enterprise-64gb-1x64gb-dual-rank-x4-ddr4-3200-cas-22-22-22-registered-smart/" TargetMode="External" /><Relationship Id="rId1039" Type="http://schemas.openxmlformats.org/officeDocument/2006/relationships/hyperlink" Target="https://alsi.kz/ru/catalog/moduli-operativnoy-pamyati-ozu-aai/operativnaya-pamyat-lenovo-thinksystem-32gb-3200mhz-truddr4-2rx8-12v-4x77a08634/" TargetMode="External" /><Relationship Id="rId1040" Type="http://schemas.openxmlformats.org/officeDocument/2006/relationships/hyperlink" Target="https://alsi.kz/ru/catalog/moduli-operativnoy-pamyati-ozu-aai/operativnaya-pamyat-lenovo-thinksystem-32gb-2933mhz-truddr4-2rx4-12v-4zc7a08709/" TargetMode="External" /><Relationship Id="rId1041" Type="http://schemas.openxmlformats.org/officeDocument/2006/relationships/hyperlink" Target="https://alsi.kz/ru/catalog/moduli-operativnoy-pamyati-ozu-aai/operativnaya-pamyat-lenovo-thinksystem-16-gb-2666mhz-truddr4-2rx8-12v-rdimm-7x77a01303/" TargetMode="External" /><Relationship Id="rId1042" Type="http://schemas.openxmlformats.org/officeDocument/2006/relationships/hyperlink" Target="https://alsi.kz/ru/catalog/moduli-operativnoy-pamyati-ozu-aai/modul-pamyati-hpe-p00922-b21-16gb-1x16gb-dual-rank-x8-ddr4-2933-cas-21-21-21-registered-smart/" TargetMode="External" /><Relationship Id="rId1043" Type="http://schemas.openxmlformats.org/officeDocument/2006/relationships/hyperlink" Target="https://alsi.kz/ru/catalog/moduli-operativnoy-pamyati-ozu-aai/pamyat-dell4-gbddr42400-mhz-hma451r7afr8n/" TargetMode="External" /><Relationship Id="rId1044" Type="http://schemas.openxmlformats.org/officeDocument/2006/relationships/hyperlink" Target="https://alsi.kz/ru/catalog/moduli-operativnoy-pamyati-ozu-aai/pamyat-dell4-gbudimm2400-mhz-a9321910/" TargetMode="External" /><Relationship Id="rId1045" Type="http://schemas.openxmlformats.org/officeDocument/2006/relationships/hyperlink" Target="http://alsi.kz/ru/catalog/aksessuary-i-komplektuyushchie-k-noutbukam/" TargetMode="External" /><Relationship Id="rId1046" Type="http://schemas.openxmlformats.org/officeDocument/2006/relationships/hyperlink" Target="http://alsi.kz/ru/catalog/adaptery-dlya-noutbukov/" TargetMode="External" /><Relationship Id="rId1047" Type="http://schemas.openxmlformats.org/officeDocument/2006/relationships/hyperlink" Target="https://alsi.kz/ru/catalog/adaptery-dlya-noutbukov/adapter-dell-e5-450-agoq/" TargetMode="External" /><Relationship Id="rId1048" Type="http://schemas.openxmlformats.org/officeDocument/2006/relationships/hyperlink" Target="https://alsi.kz/ru/catalog/adaptery-dlya-noutbukov/adapter-pitaniya-dell-slim-power-adapter---65-watt-type-c-with-1-meter-power-cord-450-aljl/" TargetMode="External" /><Relationship Id="rId1049" Type="http://schemas.openxmlformats.org/officeDocument/2006/relationships/hyperlink" Target="http://alsi.kz/ru/catalog/sumki-dlya-noutbukov/" TargetMode="External" /><Relationship Id="rId1050" Type="http://schemas.openxmlformats.org/officeDocument/2006/relationships/hyperlink" Target="https://alsi.kz/ru/catalog/sumki-dlya-noutbukov/ryukzak-defender-carbon-156-chernyy-26077/" TargetMode="External" /><Relationship Id="rId1051" Type="http://schemas.openxmlformats.org/officeDocument/2006/relationships/hyperlink" Target="https://alsi.kz/ru/catalog/sumki-dlya-noutbukov/ryukzak-hp-campus-blue-backpack-7j596aa/" TargetMode="External" /><Relationship Id="rId1052" Type="http://schemas.openxmlformats.org/officeDocument/2006/relationships/hyperlink" Target="https://alsi.kz/ru/catalog/sumki-dlya-noutbukov/ryukzak-hp-campus-green-backpack-7j595aa/" TargetMode="External" /><Relationship Id="rId1053" Type="http://schemas.openxmlformats.org/officeDocument/2006/relationships/hyperlink" Target="https://alsi.kz/ru/catalog/sumki-dlya-noutbukov/ryukzak-hp-campus-lavender-backpack-7j597aa/" TargetMode="External" /><Relationship Id="rId1054" Type="http://schemas.openxmlformats.org/officeDocument/2006/relationships/hyperlink" Target="https://alsi.kz/ru/catalog/sumki-dlya-noutbukov/ryukzak-hp-campus-xl-marble-stone-backpack-7j592aa/" TargetMode="External" /><Relationship Id="rId1055" Type="http://schemas.openxmlformats.org/officeDocument/2006/relationships/hyperlink" Target="https://alsi.kz/ru/catalog/sumki-dlya-noutbukov/ryukzak-hp-campus-xl-tartan-plaid-backpack-7j594aa/" TargetMode="External" /><Relationship Id="rId1056" Type="http://schemas.openxmlformats.org/officeDocument/2006/relationships/hyperlink" Target="https://alsi.kz/ru/catalog/sumki-dlya-noutbukov/ryukzak-hp-campus-xl-tie-dye-backpack-7j593aa-hp-campus-xl-tie-backpack/" TargetMode="External" /><Relationship Id="rId1057" Type="http://schemas.openxmlformats.org/officeDocument/2006/relationships/hyperlink" Target="https://alsi.kz/ru/catalog/sumki-dlya-noutbukov/ryukzak-hp-campus-xl-tie-dye-backpack-7k0e3aa/" TargetMode="External" /><Relationship Id="rId1058" Type="http://schemas.openxmlformats.org/officeDocument/2006/relationships/hyperlink" Target="https://alsi.kz/ru/catalog/sumki-dlya-noutbukov/ryukzak-hp-europe-prelude-1e7d6aa/" TargetMode="External" /><Relationship Id="rId1059" Type="http://schemas.openxmlformats.org/officeDocument/2006/relationships/hyperlink" Target="https://alsi.kz/ru/catalog/sumki-dlya-noutbukov/ryukzak-hp-europe-prelude-2z8p3aa/" TargetMode="External" /><Relationship Id="rId1060" Type="http://schemas.openxmlformats.org/officeDocument/2006/relationships/hyperlink" Target="https://alsi.kz/ru/catalog/sumki-dlya-noutbukov/ryukzak-hp-europe-prelude-g2-1e7d6a6/" TargetMode="External" /><Relationship Id="rId1061" Type="http://schemas.openxmlformats.org/officeDocument/2006/relationships/hyperlink" Target="https://alsi.kz/ru/catalog/sumki-dlya-noutbukov/ryukzak-hp-europe-prelude-pro-backpack-1x644aa/" TargetMode="External" /><Relationship Id="rId1062" Type="http://schemas.openxmlformats.org/officeDocument/2006/relationships/hyperlink" Target="https://alsi.kz/ru/catalog/sumki-dlya-noutbukov/ryukzak-hp-europe-professional-backpack---black-500s6aa/" TargetMode="External" /><Relationship Id="rId1063" Type="http://schemas.openxmlformats.org/officeDocument/2006/relationships/hyperlink" Target="https://alsi.kz/ru/catalog/sumki-dlya-noutbukov/ryukzak-hp-prelude-g2-156-seryy-1e7d6aa/" TargetMode="External" /><Relationship Id="rId1064" Type="http://schemas.openxmlformats.org/officeDocument/2006/relationships/hyperlink" Target="https://alsi.kz/ru/catalog/sumki-dlya-noutbukov/ryukzak-hp-prelude-pro-recycled-backpack-156-chernyy-1x644aa/" TargetMode="External" /><Relationship Id="rId1065" Type="http://schemas.openxmlformats.org/officeDocument/2006/relationships/hyperlink" Target="https://alsi.kz/ru/catalog/sumki-dlya-noutbukov/ryukzak-hp-renew-travel-156-inch-backpack-2z8a3aa/" TargetMode="External" /><Relationship Id="rId1066" Type="http://schemas.openxmlformats.org/officeDocument/2006/relationships/hyperlink" Target="https://alsi.kz/ru/catalog/sumki-dlya-noutbukov/ryukzak-hp-travel-25-liter-156-iron-grey-laptop-backpack-6b8u4aa/" TargetMode="External" /><Relationship Id="rId1067" Type="http://schemas.openxmlformats.org/officeDocument/2006/relationships/hyperlink" Target="https://alsi.kz/ru/catalog/sumki-dlya-noutbukov/ryukzak-lenovo-ideapad-gaming-modern-backpack-black-gx41h70101/" TargetMode="External" /><Relationship Id="rId1068" Type="http://schemas.openxmlformats.org/officeDocument/2006/relationships/hyperlink" Target="https://alsi.kz/ru/catalog/sumki-dlya-noutbukov/ryukzak-lenovo-ideapad-gaming-modern-backpack-white-gx41h71241/" TargetMode="External" /><Relationship Id="rId1069" Type="http://schemas.openxmlformats.org/officeDocument/2006/relationships/hyperlink" Target="https://alsi.kz/ru/catalog/sumki-dlya-noutbukov/ryukzak-lenovo-laptop-casual-backpack-b210-156-seryy-4x40t84058/" TargetMode="External" /><Relationship Id="rId1070" Type="http://schemas.openxmlformats.org/officeDocument/2006/relationships/hyperlink" Target="https://alsi.kz/ru/catalog/sumki-dlya-noutbukov/ryukzak-lenovo-laptop-casual-backpack-b210-156-chernyy-4x40t84059/" TargetMode="External" /><Relationship Id="rId1071" Type="http://schemas.openxmlformats.org/officeDocument/2006/relationships/hyperlink" Target="https://alsi.kz/ru/catalog/sumki-dlya-noutbukov/ryukzak-lenovo-legion-active-gaming-backpack-gx41c86982/" TargetMode="External" /><Relationship Id="rId1072" Type="http://schemas.openxmlformats.org/officeDocument/2006/relationships/hyperlink" Target="https://alsi.kz/ru/catalog/sumki-dlya-noutbukov/ryukzak-lenovo-legion-armored-backpack-ii-17-gx40v10007/" TargetMode="External" /><Relationship Id="rId1073" Type="http://schemas.openxmlformats.org/officeDocument/2006/relationships/hyperlink" Target="https://alsi.kz/ru/catalog/sumki-dlya-noutbukov/ryukzak-lenovo-thinkpad-basic-backpack-156-4x40k09936/" TargetMode="External" /><Relationship Id="rId1074" Type="http://schemas.openxmlformats.org/officeDocument/2006/relationships/hyperlink" Target="https://alsi.kz/ru/catalog/sumki-dlya-noutbukov/ryukzak-lenovo-thinkpad-professional-156-backpack-4x40q26383/" TargetMode="External" /><Relationship Id="rId1075" Type="http://schemas.openxmlformats.org/officeDocument/2006/relationships/hyperlink" Target="https://alsi.kz/ru/catalog/sumki-dlya-noutbukov/ryukzak-trust-gxt-1250g-hunter-gaming-173-zelenyy-kamuflyaj-23868/" TargetMode="External" /><Relationship Id="rId1076" Type="http://schemas.openxmlformats.org/officeDocument/2006/relationships/hyperlink" Target="https://alsi.kz/ru/catalog/sumki-dlya-noutbukov/ryukzak-dlya-noutbuka-lenovo-backpack-b210-blue-gx40q17226/" TargetMode="External" /><Relationship Id="rId1077" Type="http://schemas.openxmlformats.org/officeDocument/2006/relationships/hyperlink" Target="https://alsi.kz/ru/catalog/sumki-dlya-noutbukov/ryukzak-dlya-noutbuka-lenovo-backpack-b210-green-gx40q17228/" TargetMode="External" /><Relationship Id="rId1078" Type="http://schemas.openxmlformats.org/officeDocument/2006/relationships/hyperlink" Target="https://alsi.kz/ru/catalog/sumki-dlya-noutbukov/ryukzak-dlya-noutbuka-lenovo-backpack-b210-grey-gx40q17227/" TargetMode="External" /><Relationship Id="rId1079" Type="http://schemas.openxmlformats.org/officeDocument/2006/relationships/hyperlink" Target="https://alsi.kz/ru/catalog/sumki-dlya-noutbukov/ryukzak-dlya-noutbuka-lenovo-laptop-156-ideapad-gaming-backpack-gx40z24050/" TargetMode="External" /><Relationship Id="rId1080" Type="http://schemas.openxmlformats.org/officeDocument/2006/relationships/hyperlink" Target="https://alsi.kz/ru/catalog/sumki-dlya-noutbukov/ryukzak-dlya-noutbuka-lenovo-laptop-156-laptop-urban-backpack-b530-gx40x54261/" TargetMode="External" /><Relationship Id="rId1081" Type="http://schemas.openxmlformats.org/officeDocument/2006/relationships/hyperlink" Target="https://alsi.kz/ru/catalog/sumki-dlya-noutbukov/ryukzak-dlya-noutbuka-lenovo-laptop-urban-backpack-b730-gx40x54263/" TargetMode="External" /><Relationship Id="rId1082" Type="http://schemas.openxmlformats.org/officeDocument/2006/relationships/hyperlink" Target="https://alsi.kz/ru/catalog/sumki-dlya-noutbukov/ryukzak-dlya-noutbuka-lenovo156-backpack-b210-black-gx40q17225/" TargetMode="External" /><Relationship Id="rId1083" Type="http://schemas.openxmlformats.org/officeDocument/2006/relationships/hyperlink" Target="https://alsi.kz/ru/catalog/sumki-dlya-noutbukov/sumka-dell-essential-briefcase-15-es1520c-460-bczv/" TargetMode="External" /><Relationship Id="rId1084" Type="http://schemas.openxmlformats.org/officeDocument/2006/relationships/hyperlink" Target="https://alsi.kz/ru/catalog/sumki-dlya-noutbukov/sumka-dell-pro-slim-briefcase-460-bcmk/" TargetMode="External" /><Relationship Id="rId1085" Type="http://schemas.openxmlformats.org/officeDocument/2006/relationships/hyperlink" Target="https://alsi.kz/ru/catalog/sumki-dlya-noutbukov/sumka-hp-europe-renew-business-3e5f8aa/" TargetMode="External" /><Relationship Id="rId1086" Type="http://schemas.openxmlformats.org/officeDocument/2006/relationships/hyperlink" Target="https://alsi.kz/ru/catalog/sumki-dlya-noutbukov/sumka-hp-prelude-pro-156-top-load-1x645aa/" TargetMode="External" /><Relationship Id="rId1087" Type="http://schemas.openxmlformats.org/officeDocument/2006/relationships/hyperlink" Target="https://alsi.kz/ru/catalog/sumki-dlya-noutbukov/sumka-hp-professional-156-inch-laptop-bag-500s7aa/" TargetMode="External" /><Relationship Id="rId1088" Type="http://schemas.openxmlformats.org/officeDocument/2006/relationships/hyperlink" Target="https://alsi.kz/ru/catalog/sumki-dlya-noutbukov/sumka-hp-renew-travel-156-2z8a4aa/" TargetMode="External" /><Relationship Id="rId1089" Type="http://schemas.openxmlformats.org/officeDocument/2006/relationships/hyperlink" Target="https://alsi.kz/ru/catalog/sumki-dlya-noutbukov/sumka-lenovo-business-casual-topload-156-4x40x54259/" TargetMode="External" /><Relationship Id="rId1090" Type="http://schemas.openxmlformats.org/officeDocument/2006/relationships/hyperlink" Target="https://alsi.kz/ru/catalog/sumki-dlya-noutbukov/sumka-lenovo-laptop-casual-toploader-t210-156-chernyy-4x40t84061/" TargetMode="External" /><Relationship Id="rId1091" Type="http://schemas.openxmlformats.org/officeDocument/2006/relationships/hyperlink" Target="https://alsi.kz/ru/catalog/sumki-dlya-noutbukov/sumka-dlya-noutbuka-defender-ascetic-chernyy-26019/" TargetMode="External" /><Relationship Id="rId1092" Type="http://schemas.openxmlformats.org/officeDocument/2006/relationships/hyperlink" Target="https://alsi.kz/ru/catalog/sumki-dlya-noutbukov/sumka-dlya-noutbuka-hp-europe-prelude-pro-recycled-topload-1x645aaabb/" TargetMode="External" /><Relationship Id="rId1093" Type="http://schemas.openxmlformats.org/officeDocument/2006/relationships/hyperlink" Target="https://alsi.kz/ru/catalog/sumki-dlya-noutbukov/sumka-dlya-noutbuka-hp-europe-prelude-top-load-1e7d7aa/" TargetMode="External" /><Relationship Id="rId1094" Type="http://schemas.openxmlformats.org/officeDocument/2006/relationships/hyperlink" Target="https://alsi.kz/ru/catalog/sumki-dlya-noutbukov/sumka-dlya-noutbuka-lenovo-casual-toploader-t210-green-gx40q17232/" TargetMode="External" /><Relationship Id="rId1095" Type="http://schemas.openxmlformats.org/officeDocument/2006/relationships/hyperlink" Target="https://alsi.kz/ru/catalog/sumki-dlya-noutbukov/sumka-dlya-noutbuka-lenovo-laptop-urban-toploader-t530-156-gx40x54262/" TargetMode="External" /><Relationship Id="rId1096" Type="http://schemas.openxmlformats.org/officeDocument/2006/relationships/hyperlink" Target="https://alsi.kz/ru/catalog/sumki-dlya-noutbukov/sumka-dlya-noutbuka-lenovo-sleeve-14-4x40n18009/" TargetMode="External" /><Relationship Id="rId1097" Type="http://schemas.openxmlformats.org/officeDocument/2006/relationships/hyperlink" Target="https://alsi.kz/ru/catalog/sumki-dlya-noutbukov/sumka-dlya-noutbuka-lenovo-thinkpad-14-professional-slim-topload-4x40w19826/" TargetMode="External" /><Relationship Id="rId1098" Type="http://schemas.openxmlformats.org/officeDocument/2006/relationships/hyperlink" Target="https://alsi.kz/ru/catalog/sumki-dlya-noutbukov/sumka-dlya-noutbuka-lenovo-thinkpad-essential-13-14-slim-topload-4x41d97727/" TargetMode="External" /><Relationship Id="rId1099" Type="http://schemas.openxmlformats.org/officeDocument/2006/relationships/hyperlink" Target="https://alsi.kz/ru/catalog/sumki-dlya-noutbukov/sumka-dlya-noutbuka-lenovo-thinkpad-essential-slim-topload-16-eco-4x41c12469/" TargetMode="External" /><Relationship Id="rId1100" Type="http://schemas.openxmlformats.org/officeDocument/2006/relationships/hyperlink" Target="https://alsi.kz/ru/catalog/sumki-dlya-noutbukov/sumka-dlya-noutbuka-lenovo-thinkpad-professional-slim-tl-4x40q26385/" TargetMode="External" /><Relationship Id="rId1101" Type="http://schemas.openxmlformats.org/officeDocument/2006/relationships/hyperlink" Target="https://alsi.kz/ru/catalog/sumki-dlya-noutbukov/sumka-dlya-noutbuka-lenovo-toploader-t210-grey-gx40q17231/" TargetMode="External" /><Relationship Id="rId1102" Type="http://schemas.openxmlformats.org/officeDocument/2006/relationships/hyperlink" Target="https://alsi.kz/ru/catalog/sumki-dlya-noutbukov/chehol-hp-omen-transceptor-pouch-3j047aa/" TargetMode="External" /><Relationship Id="rId1103" Type="http://schemas.openxmlformats.org/officeDocument/2006/relationships/hyperlink" Target="https://alsi.kz/ru/catalog/sumki-dlya-noutbukov/chehol-hp-protective-reversible-seryylilovyy-2f1w8aa/" TargetMode="External" /><Relationship Id="rId1104" Type="http://schemas.openxmlformats.org/officeDocument/2006/relationships/hyperlink" Target="https://alsi.kz/ru/catalog/sumki-dlya-noutbukov/chehol-hp-protective-reversible-seryylilovyy-2f2l6aa/" TargetMode="External" /><Relationship Id="rId1105" Type="http://schemas.openxmlformats.org/officeDocument/2006/relationships/hyperlink" Target="https://alsi.kz/ru/catalog/sumki-dlya-noutbukov/chehol-hp-protective-reversible-siniy-2f1x7aa/" TargetMode="External" /><Relationship Id="rId1106" Type="http://schemas.openxmlformats.org/officeDocument/2006/relationships/hyperlink" Target="https://alsi.kz/ru/catalog/sumki-dlya-noutbukov/chehol-lenovo-basic-sleeve-14-chernyy-4x40z26641/" TargetMode="External" /><Relationship Id="rId1107" Type="http://schemas.openxmlformats.org/officeDocument/2006/relationships/hyperlink" Target="https://alsi.kz/ru/catalog/sumki-dlya-noutbukov/chehol-dvustoronniy-hp-protective-reversible-chernyyseryy-2f2l0aa/" TargetMode="External" /><Relationship Id="rId1108" Type="http://schemas.openxmlformats.org/officeDocument/2006/relationships/hyperlink" Target="https://alsi.kz/ru/catalog/sumki-dlya-noutbukov/chehol-dvustoronniy-hp-protective-reversible-chernyyseryy-2f2l4aa/" TargetMode="External" /><Relationship Id="rId1109" Type="http://schemas.openxmlformats.org/officeDocument/2006/relationships/hyperlink" Target="http://alsi.kz/ru/catalog/dok-stantsii/" TargetMode="External" /><Relationship Id="rId1110" Type="http://schemas.openxmlformats.org/officeDocument/2006/relationships/hyperlink" Target="https://alsi.kz/ru/catalog/dok-stantsii/dok-stanciya-dell-dock-wd19s-180w-210-azbu/" TargetMode="External" /><Relationship Id="rId1111" Type="http://schemas.openxmlformats.org/officeDocument/2006/relationships/hyperlink" Target="https://alsi.kz/ru/catalog/dok-stantsii/dok-stanciya-dell-thunderbolt-dock-wd22tb4-210-bdtd/" TargetMode="External" /><Relationship Id="rId1112" Type="http://schemas.openxmlformats.org/officeDocument/2006/relationships/hyperlink" Target="https://alsi.kz/ru/catalog/dok-stantsii/dok-stanciya-hp-4k-usb-c-multiport-hub-6g842aa/" TargetMode="External" /><Relationship Id="rId1113" Type="http://schemas.openxmlformats.org/officeDocument/2006/relationships/hyperlink" Target="https://alsi.kz/ru/catalog/dok-stantsii/dok-stanciya-hp-europe-usb-c-g5-essential-dock-72c71aaabb/" TargetMode="External" /><Relationship Id="rId1114" Type="http://schemas.openxmlformats.org/officeDocument/2006/relationships/hyperlink" Target="https://alsi.kz/ru/catalog/dok-stantsii/dok-stanciya-hp-europe-usb-c-g5-essential-dock-120w---black-784q9aaabb/" TargetMode="External" /><Relationship Id="rId1115" Type="http://schemas.openxmlformats.org/officeDocument/2006/relationships/hyperlink" Target="https://alsi.kz/ru/catalog/dok-stantsii/dok-stanciya-lenovo-thinkpad-lenovo-usb-c-mini-dock-40au0065eu/" TargetMode="External" /><Relationship Id="rId1116" Type="http://schemas.openxmlformats.org/officeDocument/2006/relationships/hyperlink" Target="https://alsi.kz/ru/catalog/dok-stantsii/dok-stanciya-lenovo-thinkpad-universal-thunderbolt-4-40b00135eu/" TargetMode="External" /><Relationship Id="rId1117" Type="http://schemas.openxmlformats.org/officeDocument/2006/relationships/hyperlink" Target="https://alsi.kz/ru/catalog/dok-stantsii/dok-stanciya-lenovo-usb-c-business-dock-eu-40b30090eu/" TargetMode="External" /><Relationship Id="rId1118" Type="http://schemas.openxmlformats.org/officeDocument/2006/relationships/hyperlink" Target="https://alsi.kz/ru/catalog/dok-stantsii/replikator-portov-hp-europe-usb-c-mini-dock-1pm64aaac3/" TargetMode="External" /><Relationship Id="rId1119" Type="http://schemas.openxmlformats.org/officeDocument/2006/relationships/hyperlink" Target="http://alsi.kz/ru/catalog/batarei-dlya-noutbukov-jqx/" TargetMode="External" /><Relationship Id="rId1120" Type="http://schemas.openxmlformats.org/officeDocument/2006/relationships/hyperlink" Target="https://alsi.kz/ru/catalog/batarei-dlya-noutbukov-jqx/hpibatnbpb450-fp09/" TargetMode="External" /><Relationship Id="rId1121" Type="http://schemas.openxmlformats.org/officeDocument/2006/relationships/hyperlink" Target="http://alsi.kz/ru/catalog/ohlajdayushchie-podstavki-kwr/" TargetMode="External" /><Relationship Id="rId1122" Type="http://schemas.openxmlformats.org/officeDocument/2006/relationships/hyperlink" Target="https://alsi.kz/ru/catalog/ohlajdayushchie-podstavki-kwr/podstavka-dlya-noutbuka-defender-ns-509-29509/" TargetMode="External" /><Relationship Id="rId1123" Type="http://schemas.openxmlformats.org/officeDocument/2006/relationships/hyperlink" Target="https://alsi.kz/ru/catalog/ohlajdayushchie-podstavki-kwr/podstavka-dlya-noutbuka-trust-gxt-278-notebook-cooling-stand-20817/" TargetMode="External" /><Relationship Id="rId1124" Type="http://schemas.openxmlformats.org/officeDocument/2006/relationships/hyperlink" Target="http://alsi.kz/ru/catalog/audio-tehnika/" TargetMode="External" /><Relationship Id="rId1125" Type="http://schemas.openxmlformats.org/officeDocument/2006/relationships/hyperlink" Target="http://alsi.kz/ru/catalog/garnitura-j2v/" TargetMode="External" /><Relationship Id="rId1126" Type="http://schemas.openxmlformats.org/officeDocument/2006/relationships/hyperlink" Target="https://alsi.kz/ru/catalog/garnitura-j2v/jabra-stealth-uc-ms-5578-230-309/" TargetMode="External" /><Relationship Id="rId1127" Type="http://schemas.openxmlformats.org/officeDocument/2006/relationships/hyperlink" Target="https://alsi.kz/ru/catalog/garnitura-j2v/marvo-hg9046-provodnye-igrovye-naushniki-enhg9046/" TargetMode="External" /><Relationship Id="rId1128" Type="http://schemas.openxmlformats.org/officeDocument/2006/relationships/hyperlink" Target="https://alsi.kz/ru/catalog/garnitura-j2v/marvo-hg9052-provodnye-igrovye-naushniki-enhg9052/" TargetMode="External" /><Relationship Id="rId1129" Type="http://schemas.openxmlformats.org/officeDocument/2006/relationships/hyperlink" Target="https://alsi.kz/ru/catalog/garnitura-j2v/marvo-hg9053-provodnye-igrovye-naushniki-enhg9053/" TargetMode="External" /><Relationship Id="rId1130" Type="http://schemas.openxmlformats.org/officeDocument/2006/relationships/hyperlink" Target="https://alsi.kz/ru/catalog/garnitura-j2v/garnitura-edifier-g33-chernyy-g33-black/" TargetMode="External" /><Relationship Id="rId1131" Type="http://schemas.openxmlformats.org/officeDocument/2006/relationships/hyperlink" Target="https://alsi.kz/ru/catalog/garnitura-j2v/garnitura-edifier-g33bt-seryy-g33bt/" TargetMode="External" /><Relationship Id="rId1132" Type="http://schemas.openxmlformats.org/officeDocument/2006/relationships/hyperlink" Target="https://alsi.kz/ru/catalog/garnitura-j2v/garnitura-edifier-gx-seryy-gx-grey/" TargetMode="External" /><Relationship Id="rId1133" Type="http://schemas.openxmlformats.org/officeDocument/2006/relationships/hyperlink" Target="https://alsi.kz/ru/catalog/garnitura-j2v/garnitura-edifier-x2-belyy-x2-white/" TargetMode="External" /><Relationship Id="rId1134" Type="http://schemas.openxmlformats.org/officeDocument/2006/relationships/hyperlink" Target="https://alsi.kz/ru/catalog/garnitura-j2v/garnitura-edifier-x3-chernyy-x3-black/" TargetMode="External" /><Relationship Id="rId1135" Type="http://schemas.openxmlformats.org/officeDocument/2006/relationships/hyperlink" Target="https://alsi.kz/ru/catalog/garnitura-j2v/garnitura-genius-hs-05a-hs-05a/" TargetMode="External" /><Relationship Id="rId1136" Type="http://schemas.openxmlformats.org/officeDocument/2006/relationships/hyperlink" Target="https://alsi.kz/ru/catalog/garnitura-j2v/garnitura-genius-hs-400a-hs-400a/" TargetMode="External" /><Relationship Id="rId1137" Type="http://schemas.openxmlformats.org/officeDocument/2006/relationships/hyperlink" Target="https://alsi.kz/ru/catalog/garnitura-j2v/garnitura-jabra-evolve-65-se-link380a-ms-mono-6593-833-309/" TargetMode="External" /><Relationship Id="rId1138" Type="http://schemas.openxmlformats.org/officeDocument/2006/relationships/hyperlink" Target="https://alsi.kz/ru/catalog/garnitura-j2v/garnitura-jabra-evolve2-40-se-usb-a-ms-stereo-24189-999-999/" TargetMode="External" /><Relationship Id="rId1139" Type="http://schemas.openxmlformats.org/officeDocument/2006/relationships/hyperlink" Target="https://alsi.kz/ru/catalog/garnitura-j2v/garnitura-lenovo-legion-h300-stereo-gaming-headset-gxd0t69863/" TargetMode="External" /><Relationship Id="rId1140" Type="http://schemas.openxmlformats.org/officeDocument/2006/relationships/hyperlink" Target="https://alsi.kz/ru/catalog/garnitura-j2v/garnitura-patriot-viper-v330-pv3302jmk/" TargetMode="External" /><Relationship Id="rId1141" Type="http://schemas.openxmlformats.org/officeDocument/2006/relationships/hyperlink" Target="https://alsi.kz/ru/catalog/garnitura-j2v/garnitura-patriot-viper-v360-pv3607umlk/" TargetMode="External" /><Relationship Id="rId1142" Type="http://schemas.openxmlformats.org/officeDocument/2006/relationships/hyperlink" Target="https://alsi.kz/ru/catalog/garnitura-j2v/garnitura-rapoo-h100-h100/" TargetMode="External" /><Relationship Id="rId1143" Type="http://schemas.openxmlformats.org/officeDocument/2006/relationships/hyperlink" Target="https://alsi.kz/ru/catalog/garnitura-j2v/garnitura-dlya-telefonov-jabra-biz-1500-mono-qd-1513-0154/" TargetMode="External" /><Relationship Id="rId1144" Type="http://schemas.openxmlformats.org/officeDocument/2006/relationships/hyperlink" Target="https://alsi.kz/ru/catalog/garnitura-j2v/provodnaya-garnitura-jabra-biz-2300-mono-qd-2303-820-104/" TargetMode="External" /><Relationship Id="rId1145" Type="http://schemas.openxmlformats.org/officeDocument/2006/relationships/hyperlink" Target="https://alsi.kz/ru/catalog/garnitura-j2v/provodnaya-garnitura-jabra-biz-2300-mono-usb-2393-823-109/" TargetMode="External" /><Relationship Id="rId1146" Type="http://schemas.openxmlformats.org/officeDocument/2006/relationships/hyperlink" Target="https://alsi.kz/ru/catalog/garnitura-j2v/provodnaya-garnitura-jabra-biz-2300-mono-usb-2393-829-109/" TargetMode="External" /><Relationship Id="rId1147" Type="http://schemas.openxmlformats.org/officeDocument/2006/relationships/hyperlink" Target="https://alsi.kz/ru/catalog/garnitura-j2v/provodnaya-garnitura-jabra-evolve-20-ms-stereo-usb-4999-823-109/" TargetMode="External" /><Relationship Id="rId1148" Type="http://schemas.openxmlformats.org/officeDocument/2006/relationships/hyperlink" Target="https://alsi.kz/ru/catalog/garnitura-j2v/garnitura-dlya-koll-centra-jabra-20-stereo-ms-usb-c-chernyy-4999-823-189/" TargetMode="External" /><Relationship Id="rId1149" Type="http://schemas.openxmlformats.org/officeDocument/2006/relationships/hyperlink" Target="https://alsi.kz/ru/catalog/garnitura-j2v/jabra-evolve-30-ii-ms-5393-823-309/" TargetMode="External" /><Relationship Id="rId1150" Type="http://schemas.openxmlformats.org/officeDocument/2006/relationships/hyperlink" Target="https://alsi.kz/ru/catalog/garnitura-j2v/stereogarnitura-dlya-voip-jabra-evolve-30-ii-ms-stereo-usb-5399-823-309/" TargetMode="External" /><Relationship Id="rId1151" Type="http://schemas.openxmlformats.org/officeDocument/2006/relationships/hyperlink" Target="https://alsi.kz/ru/catalog/garnitura-j2v/usb-garnitura-jabra-evolve-40-ms-mono-6393-823-109/" TargetMode="External" /><Relationship Id="rId1152" Type="http://schemas.openxmlformats.org/officeDocument/2006/relationships/hyperlink" Target="https://alsi.kz/ru/catalog/garnitura-j2v/usb-garnitura-jabra-evolve-40-ms-stereo-6399-823-109/" TargetMode="External" /><Relationship Id="rId1153" Type="http://schemas.openxmlformats.org/officeDocument/2006/relationships/hyperlink" Target="https://alsi.kz/ru/catalog/garnitura-j2v/garnitura-dlya-koll-centra-jabra-evolve-65-se-stereo-ms-link380a-6599-833-309/" TargetMode="External" /><Relationship Id="rId1154" Type="http://schemas.openxmlformats.org/officeDocument/2006/relationships/hyperlink" Target="https://alsi.kz/ru/catalog/garnitura-j2v/garnitura-dlya-koll-centra-jabra-evolve-75-se-stereo-ms-link380a-7599-842-109/" TargetMode="External" /><Relationship Id="rId1155" Type="http://schemas.openxmlformats.org/officeDocument/2006/relationships/hyperlink" Target="https://alsi.kz/ru/catalog/garnitura-j2v/jabra-evolve2-30-usb-a-ms-stereo-23089-999-979/" TargetMode="External" /><Relationship Id="rId1156" Type="http://schemas.openxmlformats.org/officeDocument/2006/relationships/hyperlink" Target="https://alsi.kz/ru/catalog/garnitura-j2v/jabra-evolve2-40-ms-mono-24089-899-999/" TargetMode="External" /><Relationship Id="rId1157" Type="http://schemas.openxmlformats.org/officeDocument/2006/relationships/hyperlink" Target="https://alsi.kz/ru/catalog/garnitura-j2v/garnitura-dlya-koll-centra-jabra-evolve2-55-stereo-ms-link380a--chernyy-25599-999-999/" TargetMode="External" /><Relationship Id="rId1158" Type="http://schemas.openxmlformats.org/officeDocument/2006/relationships/hyperlink" Target="https://alsi.kz/ru/catalog/garnitura-j2v/jabra-evolve2-65-link380a-ms-stereo-black-26599-999-999/" TargetMode="External" /><Relationship Id="rId1159" Type="http://schemas.openxmlformats.org/officeDocument/2006/relationships/hyperlink" Target="https://alsi.kz/ru/catalog/garnitura-j2v/garnitura-dlya-koll-centra-jabra-evolve2-65-link380c-stereo-ms-bluetooth-chernyy-26599-999-899/" TargetMode="External" /><Relationship Id="rId1160" Type="http://schemas.openxmlformats.org/officeDocument/2006/relationships/hyperlink" Target="https://alsi.kz/ru/catalog/garnitura-j2v/garnitura-dlya-koll-centra-jabra-evolve2-75-ms-stereo--link-380c-chernyy-27599-999-899/" TargetMode="External" /><Relationship Id="rId1161" Type="http://schemas.openxmlformats.org/officeDocument/2006/relationships/hyperlink" Target="https://alsi.kz/ru/catalog/garnitura-j2v/jabra-evolve2-85-link380a-ms-stereo-black-28599-999-999/" TargetMode="External" /><Relationship Id="rId1162" Type="http://schemas.openxmlformats.org/officeDocument/2006/relationships/hyperlink" Target="https://alsi.kz/ru/catalog/garnitura-j2v/naushniki-edifier-w820nb-chernyy-w820nb/" TargetMode="External" /><Relationship Id="rId1163" Type="http://schemas.openxmlformats.org/officeDocument/2006/relationships/hyperlink" Target="https://alsi.kz/ru/catalog/garnitura-j2v/naushniki-edifier-w820nb-seryy-w820nb/" TargetMode="External" /><Relationship Id="rId1164" Type="http://schemas.openxmlformats.org/officeDocument/2006/relationships/hyperlink" Target="https://alsi.kz/ru/catalog/garnitura-j2v/naushniki-hp-europe-usb-g2-stereo-428k6aa/" TargetMode="External" /><Relationship Id="rId1165" Type="http://schemas.openxmlformats.org/officeDocument/2006/relationships/hyperlink" Target="https://alsi.kz/ru/catalog/garnitura-j2v/igrovye-naushniki-hp-pavilion-gaming-400-35-minijack-chernyy-4bx31aa/" TargetMode="External" /><Relationship Id="rId1166" Type="http://schemas.openxmlformats.org/officeDocument/2006/relationships/hyperlink" Target="https://alsi.kz/ru/catalog/garnitura-j2v/naushniki-jabra-evolve-80-7899-823-109/" TargetMode="External" /><Relationship Id="rId1167" Type="http://schemas.openxmlformats.org/officeDocument/2006/relationships/hyperlink" Target="https://alsi.kz/ru/catalog/garnitura-j2v/naushniki-lenovo-legion-h500-stereo-gaming-headset-gxd0t69864/" TargetMode="External" /><Relationship Id="rId1168" Type="http://schemas.openxmlformats.org/officeDocument/2006/relationships/hyperlink" Target="http://alsi.kz/ru/catalog/aksessuary-dlya-garnitur-kh7/" TargetMode="External" /><Relationship Id="rId1169" Type="http://schemas.openxmlformats.org/officeDocument/2006/relationships/hyperlink" Target="https://alsi.kz/ru/catalog/aksessuary-dlya-garnitur-kh7/adapter-jabralink-860-860-09-1ih/" TargetMode="External" /><Relationship Id="rId1170" Type="http://schemas.openxmlformats.org/officeDocument/2006/relationships/hyperlink" Target="https://alsi.kz/ru/catalog/aksessuary-dlya-garnitur-kh7/zaryadnoe-ustroystvo-jabra-evolve-65-14207-39/" TargetMode="External" /><Relationship Id="rId1171" Type="http://schemas.openxmlformats.org/officeDocument/2006/relationships/hyperlink" Target="https://alsi.kz/ru/catalog/aksessuary-dlya-garnitur-kh7/perehodnik-rj10-na-25-mm-8800-00-75/" TargetMode="External" /><Relationship Id="rId1172" Type="http://schemas.openxmlformats.org/officeDocument/2006/relationships/hyperlink" Target="https://alsi.kz/ru/catalog/aksessuary-dlya-garnitur-kh7/shnur-perehodnik-jabra-pc-cord-1x35mm-8800-01-102/" TargetMode="External" /><Relationship Id="rId1173" Type="http://schemas.openxmlformats.org/officeDocument/2006/relationships/hyperlink" Target="https://alsi.kz/ru/catalog/aksessuary-dlya-garnitur-kh7/usb-kabel-dlya-garnitury-jabra-link-230-230-09/" TargetMode="External" /><Relationship Id="rId1174" Type="http://schemas.openxmlformats.org/officeDocument/2006/relationships/hyperlink" Target="https://alsi.kz/ru/catalog/aksessuary-dlya-garnitur-kh7/jabra-link-265-265-09/" TargetMode="External" /><Relationship Id="rId1175" Type="http://schemas.openxmlformats.org/officeDocument/2006/relationships/hyperlink" Target="https://alsi.kz/ru/catalog/aksessuary-dlya-garnitur-kh7/shnur-perehodnik-jabra-supervisor-cord-8800-02-01/" TargetMode="External" /><Relationship Id="rId1176" Type="http://schemas.openxmlformats.org/officeDocument/2006/relationships/hyperlink" Target="https://alsi.kz/ru/catalog/aksessuary-dlya-garnitur-kh7/universalnyy-shnur-perehodnik-qd-na-rj22-88001-99/" TargetMode="External" /><Relationship Id="rId1177" Type="http://schemas.openxmlformats.org/officeDocument/2006/relationships/hyperlink" Target="https://alsi.kz/ru/catalog/aksessuary-dlya-garnitur-kh7/perehodnik-smart-cord-kabel-jabra-gn1216-88001-04/" TargetMode="External" /><Relationship Id="rId1178" Type="http://schemas.openxmlformats.org/officeDocument/2006/relationships/hyperlink" Target="https://alsi.kz/ru/catalog/aksessuary-dlya-garnitur-kh7/leather-cushion-evolve-20-65-14101-46/" TargetMode="External" /><Relationship Id="rId1179" Type="http://schemas.openxmlformats.org/officeDocument/2006/relationships/hyperlink" Target="https://alsi.kz/ru/catalog/aksessuary-dlya-garnitur-kh7/jabra-panacast-50-table-stand-black-14207-70/" TargetMode="External" /><Relationship Id="rId1180" Type="http://schemas.openxmlformats.org/officeDocument/2006/relationships/hyperlink" Target="https://alsi.kz/ru/catalog/aksessuary-dlya-garnitur-kh7/clothing-clip-14101-39/" TargetMode="External" /><Relationship Id="rId1181" Type="http://schemas.openxmlformats.org/officeDocument/2006/relationships/hyperlink" Target="https://alsi.kz/ru/catalog/aksessuary-dlya-garnitur-kh7/usilitel-zvuka-jabra-gn1200-cc-88011-99/" TargetMode="External" /><Relationship Id="rId1182" Type="http://schemas.openxmlformats.org/officeDocument/2006/relationships/hyperlink" Target="http://alsi.kz/ru/catalog/spikerfony/" TargetMode="External" /><Relationship Id="rId1183" Type="http://schemas.openxmlformats.org/officeDocument/2006/relationships/hyperlink" Target="https://alsi.kz/ru/catalog/spikerfony/besprovodnoy-spikerfon-jabra-speak-510-ms-7510-309/" TargetMode="External" /><Relationship Id="rId1184" Type="http://schemas.openxmlformats.org/officeDocument/2006/relationships/hyperlink" Target="https://alsi.kz/ru/catalog/spikerfony/besprovodnoy-spikerfon-jabra-speak-510-ms-7510-109/" TargetMode="External" /><Relationship Id="rId1185" Type="http://schemas.openxmlformats.org/officeDocument/2006/relationships/hyperlink" Target="https://alsi.kz/ru/catalog/spikerfony/jabra-speak-750-7700-309/" TargetMode="External" /><Relationship Id="rId1186" Type="http://schemas.openxmlformats.org/officeDocument/2006/relationships/hyperlink" Target="https://alsi.kz/ru/catalog/spikerfony/besprovodnoy-spikerfon-jabra-speak-810-ms-7810-109/" TargetMode="External" /><Relationship Id="rId1187" Type="http://schemas.openxmlformats.org/officeDocument/2006/relationships/hyperlink" Target="https://alsi.kz/ru/catalog/spikerfony/spikerfon-jabra-speak2-40-ms-teams-2740-109/" TargetMode="External" /><Relationship Id="rId1188" Type="http://schemas.openxmlformats.org/officeDocument/2006/relationships/hyperlink" Target="https://alsi.kz/ru/catalog/spikerfony/spikerfon-jabra-speak2-55-ms-teams-2755-109/" TargetMode="External" /><Relationship Id="rId1189" Type="http://schemas.openxmlformats.org/officeDocument/2006/relationships/hyperlink" Target="https://alsi.kz/ru/catalog/spikerfony/spikerfon-jabra-speak2-75-ms-teams-2775-109/" TargetMode="External" /><Relationship Id="rId1190" Type="http://schemas.openxmlformats.org/officeDocument/2006/relationships/hyperlink" Target="https://alsi.kz/ru/catalog/spikerfony/spikerfon-jabra-speak2-75-ms-teams-link-380a-2775-319/" TargetMode="External" /><Relationship Id="rId1191" Type="http://schemas.openxmlformats.org/officeDocument/2006/relationships/hyperlink" Target="https://alsi.kz/ru/catalog/spikerfony/spikerfon-jabra-speak2-75-ms-teams-link-380c-2775-329/" TargetMode="External" /><Relationship Id="rId1192" Type="http://schemas.openxmlformats.org/officeDocument/2006/relationships/hyperlink" Target="http://alsi.kz/ru/catalog/batareyki-i-zaryadnye-ustroystva-axz/" TargetMode="External" /><Relationship Id="rId1193" Type="http://schemas.openxmlformats.org/officeDocument/2006/relationships/hyperlink" Target="http://alsi.kz/ru/catalog/akkumulyatornye-batareyki/" TargetMode="External" /><Relationship Id="rId1194" Type="http://schemas.openxmlformats.org/officeDocument/2006/relationships/hyperlink" Target="https://alsi.kz/ru/catalog/akkumulyatornye-batareyki/akkumulyator-sonnenschein-a412100-a-a412100-a/" TargetMode="External" /><Relationship Id="rId1195" Type="http://schemas.openxmlformats.org/officeDocument/2006/relationships/hyperlink" Target="https://alsi.kz/ru/catalog/akkumulyatornye-batareyki/akkumulyator-sonnenschein-a41265-g6-a41265-g6/" TargetMode="External" /><Relationship Id="rId1196" Type="http://schemas.openxmlformats.org/officeDocument/2006/relationships/hyperlink" Target="https://alsi.kz/ru/catalog/akkumulyatornye-batareyki/akkumulyator-ventura-gp-12-26-gp-12-26/" TargetMode="External" /><Relationship Id="rId1197" Type="http://schemas.openxmlformats.org/officeDocument/2006/relationships/hyperlink" Target="http://alsi.kz/ru/catalog/elektropitanie/" TargetMode="External" /><Relationship Id="rId1198" Type="http://schemas.openxmlformats.org/officeDocument/2006/relationships/hyperlink" Target="http://alsi.kz/ru/catalog/istochniki-bespereboynogo-pitaniya-r8h/" TargetMode="External" /><Relationship Id="rId1199" Type="http://schemas.openxmlformats.org/officeDocument/2006/relationships/hyperlink" Target="https://alsi.kz/ru/catalog/istochniki-bespereboynogo-pitaniya-r8h/ibp-apc-be650g2-gr230v1-usb-charging-port-8-schukocee77-outlets-2-surge-be650g2-gr/" TargetMode="External" /><Relationship Id="rId1200" Type="http://schemas.openxmlformats.org/officeDocument/2006/relationships/hyperlink" Target="https://alsi.kz/ru/catalog/istochniki-bespereboynogo-pitaniya-r8h/ibp-apc-be650g2-rs-be650g2-rs/" TargetMode="External" /><Relationship Id="rId1201" Type="http://schemas.openxmlformats.org/officeDocument/2006/relationships/hyperlink" Target="https://alsi.kz/ru/catalog/istochniki-bespereboynogo-pitaniya-r8h/ibp-apc-be850g2-gr-be850g2-gr/" TargetMode="External" /><Relationship Id="rId1202" Type="http://schemas.openxmlformats.org/officeDocument/2006/relationships/hyperlink" Target="https://alsi.kz/ru/catalog/istochniki-bespereboynogo-pitaniya-r8h/ibp-apc-bv1000i-gr-bv1000i-gr/" TargetMode="External" /><Relationship Id="rId1203" Type="http://schemas.openxmlformats.org/officeDocument/2006/relationships/hyperlink" Target="https://alsi.kz/ru/catalog/istochniki-bespereboynogo-pitaniya-r8h/ibp-apc-bv650i-gr-bv650i-gr/" TargetMode="External" /><Relationship Id="rId1204" Type="http://schemas.openxmlformats.org/officeDocument/2006/relationships/hyperlink" Target="https://alsi.kz/ru/catalog/istochniki-bespereboynogo-pitaniya-r8h/ibp-apc-bv800i-gr-bv800i-gr/" TargetMode="External" /><Relationship Id="rId1205" Type="http://schemas.openxmlformats.org/officeDocument/2006/relationships/hyperlink" Target="https://alsi.kz/ru/catalog/istochniki-bespereboynogo-pitaniya-r8h/ibp-apc-bvx700li-gr-230v-avr-schuko-sockets-bvx700li-gr/" TargetMode="External" /><Relationship Id="rId1206" Type="http://schemas.openxmlformats.org/officeDocument/2006/relationships/hyperlink" Target="https://alsi.kz/ru/catalog/istochniki-bespereboynogo-pitaniya-r8h/ibp-apc-bvx900li-gr-230v-avr-schuko-sockets-bvx900li-gr/" TargetMode="External" /><Relationship Id="rId1207" Type="http://schemas.openxmlformats.org/officeDocument/2006/relationships/hyperlink" Target="https://alsi.kz/ru/catalog/istochniki-bespereboynogo-pitaniya-r8h/ibp-apc-bx1600mi-gr-bx1600mi-gr/" TargetMode="External" /><Relationship Id="rId1208" Type="http://schemas.openxmlformats.org/officeDocument/2006/relationships/hyperlink" Target="https://alsi.kz/ru/catalog/istochniki-bespereboynogo-pitaniya-r8h/ibp-apc-bx2200mi-gr-bx2200mi-gr/" TargetMode="External" /><Relationship Id="rId1209" Type="http://schemas.openxmlformats.org/officeDocument/2006/relationships/hyperlink" Target="https://alsi.kz/ru/catalog/istochniki-bespereboynogo-pitaniya-r8h/ibp-apc-bx750mi-gr-bx750mi-gr/" TargetMode="External" /><Relationship Id="rId1210" Type="http://schemas.openxmlformats.org/officeDocument/2006/relationships/hyperlink" Target="https://alsi.kz/ru/catalog/istochniki-bespereboynogo-pitaniya-r8h/ibp-apc-bx950mi-gr-bx950mi-gr/" TargetMode="External" /><Relationship Id="rId1211" Type="http://schemas.openxmlformats.org/officeDocument/2006/relationships/hyperlink" Target="https://alsi.kz/ru/catalog/istochniki-bespereboynogo-pitaniya-r8h/ibp-apc-e3sups20khb-e3sups20khb/" TargetMode="External" /><Relationship Id="rId1212" Type="http://schemas.openxmlformats.org/officeDocument/2006/relationships/hyperlink" Target="https://alsi.kz/ru/catalog/istochniki-bespereboynogo-pitaniya-r8h/ibp-apc-easy-ups-interaktivnaya-650-va--375-vt-tower-iec-lcd-bv650i/" TargetMode="External" /><Relationship Id="rId1213" Type="http://schemas.openxmlformats.org/officeDocument/2006/relationships/hyperlink" Target="https://alsi.kz/ru/catalog/istochniki-bespereboynogo-pitaniya-r8h/ibp-apc-smc1000ic-lcd-230v-with-smartconnect-smc1000ic/" TargetMode="External" /><Relationship Id="rId1214" Type="http://schemas.openxmlformats.org/officeDocument/2006/relationships/hyperlink" Target="https://alsi.kz/ru/catalog/istochniki-bespereboynogo-pitaniya-r8h/ibp-apc-smc1500i-smc1500i/" TargetMode="External" /><Relationship Id="rId1215" Type="http://schemas.openxmlformats.org/officeDocument/2006/relationships/hyperlink" Target="https://alsi.kz/ru/catalog/istochniki-bespereboynogo-pitaniya-r8h/ibp-apc-smc1500ic-lcd-230v-with-smartconnect-smc1500ic/" TargetMode="External" /><Relationship Id="rId1216" Type="http://schemas.openxmlformats.org/officeDocument/2006/relationships/hyperlink" Target="https://alsi.kz/ru/catalog/istochniki-bespereboynogo-pitaniya-r8h/ibp-apc-smc3000rmi2u-smc3000rmi2u/" TargetMode="External" /><Relationship Id="rId1217" Type="http://schemas.openxmlformats.org/officeDocument/2006/relationships/hyperlink" Target="https://alsi.kz/ru/catalog/istochniki-bespereboynogo-pitaniya-r8h/ibp-apc-smt1000ic-8x-iec-c13-outlets-smartconnect-portsmartslot-avr-lcd-smt1000ic/" TargetMode="External" /><Relationship Id="rId1218" Type="http://schemas.openxmlformats.org/officeDocument/2006/relationships/hyperlink" Target="https://alsi.kz/ru/catalog/istochniki-bespereboynogo-pitaniya-r8h/ibp-apc-smt2200rmi2uc-230v-8x-iec-c132x-iec-c19-outlets-smartconnect-portsmartslot-avr-lcd-sm/" TargetMode="External" /><Relationship Id="rId1219" Type="http://schemas.openxmlformats.org/officeDocument/2006/relationships/hyperlink" Target="https://alsi.kz/ru/catalog/istochniki-bespereboynogo-pitaniya-r8h/ibp-apc-smv1000cai-smv1000cai/" TargetMode="External" /><Relationship Id="rId1220" Type="http://schemas.openxmlformats.org/officeDocument/2006/relationships/hyperlink" Target="https://alsi.kz/ru/catalog/istochniki-bespereboynogo-pitaniya-r8h/ibp-apc-smv2000cai-smv2000cai/" TargetMode="External" /><Relationship Id="rId1221" Type="http://schemas.openxmlformats.org/officeDocument/2006/relationships/hyperlink" Target="https://alsi.kz/ru/catalog/istochniki-bespereboynogo-pitaniya-r8h/ibp-apc-smc2000i-smc2000i/" TargetMode="External" /><Relationship Id="rId1222" Type="http://schemas.openxmlformats.org/officeDocument/2006/relationships/hyperlink" Target="https://alsi.kz/ru/catalog/istochniki-bespereboynogo-pitaniya-r8h/ibp-apc-smx2200rmhv2u-smx2200rmhv2u/" TargetMode="External" /><Relationship Id="rId1223" Type="http://schemas.openxmlformats.org/officeDocument/2006/relationships/hyperlink" Target="https://alsi.kz/ru/catalog/istochniki-bespereboynogo-pitaniya-r8h/ibp-apc-srt1000rmxli-srt1000rmxli/" TargetMode="External" /><Relationship Id="rId1224" Type="http://schemas.openxmlformats.org/officeDocument/2006/relationships/hyperlink" Target="https://alsi.kz/ru/catalog/istochniki-bespereboynogo-pitaniya-r8h/ibp-apc-srt1000xli-srt1000xli/" TargetMode="External" /><Relationship Id="rId1225" Type="http://schemas.openxmlformats.org/officeDocument/2006/relationships/hyperlink" Target="https://alsi.kz/ru/catalog/istochniki-bespereboynogo-pitaniya-r8h/ibp-apc-srt10krmxli-srt10krmxli/" TargetMode="External" /><Relationship Id="rId1226" Type="http://schemas.openxmlformats.org/officeDocument/2006/relationships/hyperlink" Target="https://alsi.kz/ru/catalog/istochniki-bespereboynogo-pitaniya-r8h/-apc-srt10kxli/" TargetMode="External" /><Relationship Id="rId1227" Type="http://schemas.openxmlformats.org/officeDocument/2006/relationships/hyperlink" Target="https://alsi.kz/ru/catalog/istochniki-bespereboynogo-pitaniya-r8h/ibp-apc-srt2200xli-srt2200xli/" TargetMode="External" /><Relationship Id="rId1228" Type="http://schemas.openxmlformats.org/officeDocument/2006/relationships/hyperlink" Target="https://alsi.kz/ru/catalog/istochniki-bespereboynogo-pitaniya-r8h/ibp-apc-srt3000rmxli-srt3000rmxli/" TargetMode="External" /><Relationship Id="rId1229" Type="http://schemas.openxmlformats.org/officeDocument/2006/relationships/hyperlink" Target="https://alsi.kz/ru/catalog/istochniki-bespereboynogo-pitaniya-r8h/ibp-apc-srt3000xli-srt3000xli/" TargetMode="External" /><Relationship Id="rId1230" Type="http://schemas.openxmlformats.org/officeDocument/2006/relationships/hyperlink" Target="https://alsi.kz/ru/catalog/istochniki-bespereboynogo-pitaniya-r8h/-apc-srt5kxli/" TargetMode="External" /><Relationship Id="rId1231" Type="http://schemas.openxmlformats.org/officeDocument/2006/relationships/hyperlink" Target="https://alsi.kz/ru/catalog/istochniki-bespereboynogo-pitaniya-r8h/ibp-apc-srt6krmxli-srt6krmxli/" TargetMode="External" /><Relationship Id="rId1232" Type="http://schemas.openxmlformats.org/officeDocument/2006/relationships/hyperlink" Target="https://alsi.kz/ru/catalog/istochniki-bespereboynogo-pitaniya-r8h/ibp-apc-srtg15kxli-srtg15kxli/" TargetMode="External" /><Relationship Id="rId1233" Type="http://schemas.openxmlformats.org/officeDocument/2006/relationships/hyperlink" Target="https://alsi.kz/ru/catalog/istochniki-bespereboynogo-pitaniya-r8h/ibp-apc-srtg20kxli-srtg20kxli/" TargetMode="External" /><Relationship Id="rId1234" Type="http://schemas.openxmlformats.org/officeDocument/2006/relationships/hyperlink" Target="https://alsi.kz/ru/catalog/istochniki-bespereboynogo-pitaniya-r8h/ibp-apc-srtg5kxli-srtg5kxli/" TargetMode="External" /><Relationship Id="rId1235" Type="http://schemas.openxmlformats.org/officeDocument/2006/relationships/hyperlink" Target="https://alsi.kz/ru/catalog/istochniki-bespereboynogo-pitaniya-r8h/ibp-apc-srtg6kxli-srtg6kxli/" TargetMode="External" /><Relationship Id="rId1236" Type="http://schemas.openxmlformats.org/officeDocument/2006/relationships/hyperlink" Target="https://alsi.kz/ru/catalog/istochniki-bespereboynogo-pitaniya-r8h/ibp-apc-srtg8kxli-srtg8kxli/" TargetMode="External" /><Relationship Id="rId1237" Type="http://schemas.openxmlformats.org/officeDocument/2006/relationships/hyperlink" Target="https://alsi.kz/ru/catalog/istochniki-bespereboynogo-pitaniya-r8h/ibp-apc-srv10kil-hard-wire-3-wire1pne-outlet-intelligent-card-slot-lcd-extended-runtime-srv1/" TargetMode="External" /><Relationship Id="rId1238" Type="http://schemas.openxmlformats.org/officeDocument/2006/relationships/hyperlink" Target="https://alsi.kz/ru/catalog/istochniki-bespereboynogo-pitaniya-r8h/ibp-apc-srv10krilrk-with-external-battery-packwith-railkit-srv10krilrk/" TargetMode="External" /><Relationship Id="rId1239" Type="http://schemas.openxmlformats.org/officeDocument/2006/relationships/hyperlink" Target="https://alsi.kz/ru/catalog/istochniki-bespereboynogo-pitaniya-r8h/ibp-apc-srv10krirk-srv-rm-with-railkit-external-battery-pack-srv10krirk/" TargetMode="External" /><Relationship Id="rId1240" Type="http://schemas.openxmlformats.org/officeDocument/2006/relationships/hyperlink" Target="https://alsi.kz/ru/catalog/istochniki-bespereboynogo-pitaniya-r8h/ibp-apc-srv1kil-with-external-battery-pack-srv1kil/" TargetMode="External" /><Relationship Id="rId1241" Type="http://schemas.openxmlformats.org/officeDocument/2006/relationships/hyperlink" Target="https://alsi.kz/ru/catalog/istochniki-bespereboynogo-pitaniya-r8h/ibp-apc-srv1krilrk-with-rail-kit-batt-pack-online-srv1krilrk/" TargetMode="External" /><Relationship Id="rId1242" Type="http://schemas.openxmlformats.org/officeDocument/2006/relationships/hyperlink" Target="https://alsi.kz/ru/catalog/istochniki-bespereboynogo-pitaniya-r8h/ibp-apc-srv2kil-with-external-battery-pack-srv2kil/" TargetMode="External" /><Relationship Id="rId1243" Type="http://schemas.openxmlformats.org/officeDocument/2006/relationships/hyperlink" Target="https://alsi.kz/ru/catalog/istochniki-bespereboynogo-pitaniya-r8h/ibp-apc-srv2krilrk-with-rail-kit-batt-pack-online-srv2krilrk/" TargetMode="External" /><Relationship Id="rId1244" Type="http://schemas.openxmlformats.org/officeDocument/2006/relationships/hyperlink" Target="https://alsi.kz/ru/catalog/istochniki-bespereboynogo-pitaniya-r8h/ibp-apc-srv36bp-9a-srv36bp-9a/" TargetMode="External" /><Relationship Id="rId1245" Type="http://schemas.openxmlformats.org/officeDocument/2006/relationships/hyperlink" Target="https://alsi.kz/ru/catalog/istochniki-bespereboynogo-pitaniya-r8h/ibp-apc-srv36rlbp-9a-srv36rlbp-9a/" TargetMode="External" /><Relationship Id="rId1246" Type="http://schemas.openxmlformats.org/officeDocument/2006/relationships/hyperlink" Target="https://alsi.kz/ru/catalog/istochniki-bespereboynogo-pitaniya-r8h/ibp-apc-srv3ki-srv3ki/" TargetMode="External" /><Relationship Id="rId1247" Type="http://schemas.openxmlformats.org/officeDocument/2006/relationships/hyperlink" Target="https://alsi.kz/ru/catalog/istochniki-bespereboynogo-pitaniya-r8h/ibp-apc-srv6kil-srv6kil/" TargetMode="External" /><Relationship Id="rId1248" Type="http://schemas.openxmlformats.org/officeDocument/2006/relationships/hyperlink" Target="https://alsi.kz/ru/catalog/istochniki-bespereboynogo-pitaniya-r8h/ibp-apc-srv72bp-9a-srv72bp-9a/" TargetMode="External" /><Relationship Id="rId1249" Type="http://schemas.openxmlformats.org/officeDocument/2006/relationships/hyperlink" Target="https://alsi.kz/ru/catalog/istochniki-bespereboynogo-pitaniya-r8h/ibp-apc-srv72rlbp-9a-srv72rlbp-9a/" TargetMode="External" /><Relationship Id="rId1250" Type="http://schemas.openxmlformats.org/officeDocument/2006/relationships/hyperlink" Target="https://alsi.kz/ru/catalog/istochniki-bespereboynogo-pitaniya-r8h/ibp-cyberpower-br1200elcd-1200va720vt-br1200elcd/" TargetMode="External" /><Relationship Id="rId1251" Type="http://schemas.openxmlformats.org/officeDocument/2006/relationships/hyperlink" Target="https://alsi.kz/ru/catalog/istochniki-bespereboynogo-pitaniya-r8h/ibp-cyberpower-br700elcd-700va420vt-br700elcd/" TargetMode="External" /><Relationship Id="rId1252" Type="http://schemas.openxmlformats.org/officeDocument/2006/relationships/hyperlink" Target="https://alsi.kz/ru/catalog/istochniki-bespereboynogo-pitaniya-r8h/ibp-cyberpower-bs650e-650va390vt-bs650e/" TargetMode="External" /><Relationship Id="rId1253" Type="http://schemas.openxmlformats.org/officeDocument/2006/relationships/hyperlink" Target="https://alsi.kz/ru/catalog/istochniki-bespereboynogo-pitaniya-r8h/ibp-cyberpower-bs850e-850va480vt-bs850e/" TargetMode="External" /><Relationship Id="rId1254" Type="http://schemas.openxmlformats.org/officeDocument/2006/relationships/hyperlink" Target="https://alsi.kz/ru/catalog/istochniki-bespereboynogo-pitaniya-r8h/istochnik-bespereboynogo-pitaniya-cyberpower-bu600e-bu600e/" TargetMode="External" /><Relationship Id="rId1255" Type="http://schemas.openxmlformats.org/officeDocument/2006/relationships/hyperlink" Target="https://alsi.kz/ru/catalog/istochniki-bespereboynogo-pitaniya-r8h/istochnik-bespereboynogo-pitaniya-cyberpower-cp1300epfclcd-cp1300epfclcd/" TargetMode="External" /><Relationship Id="rId1256" Type="http://schemas.openxmlformats.org/officeDocument/2006/relationships/hyperlink" Target="https://alsi.kz/ru/catalog/istochniki-bespereboynogo-pitaniya-r8h/istochnik-bespereboynogo-pitaniya-cyberpower-cp900epfclcd-cp900epfclcd/" TargetMode="External" /><Relationship Id="rId1257" Type="http://schemas.openxmlformats.org/officeDocument/2006/relationships/hyperlink" Target="https://alsi.kz/ru/catalog/istochniki-bespereboynogo-pitaniya-r8h/ibp-cyberpower-ols1000e-1000va900vt-on-line-jk-smart-ols1000e/" TargetMode="External" /><Relationship Id="rId1258" Type="http://schemas.openxmlformats.org/officeDocument/2006/relationships/hyperlink" Target="https://alsi.kz/ru/catalog/istochniki-bespereboynogo-pitaniya-r8h/ibp-cyberpower-ols1500e-1500va1350vt-on-line-jk-smart-ols1500e/" TargetMode="External" /><Relationship Id="rId1259" Type="http://schemas.openxmlformats.org/officeDocument/2006/relationships/hyperlink" Target="https://alsi.kz/ru/catalog/istochniki-bespereboynogo-pitaniya-r8h/ibp-cyberpower-ols3000e-3000va2700vt-jk-smartusbrs-232-ols3000e/" TargetMode="External" /><Relationship Id="rId1260" Type="http://schemas.openxmlformats.org/officeDocument/2006/relationships/hyperlink" Target="https://alsi.kz/ru/catalog/istochniki-bespereboynogo-pitaniya-r8h/ibp-cyberpower-ut1100eg-ut1100eg/" TargetMode="External" /><Relationship Id="rId1261" Type="http://schemas.openxmlformats.org/officeDocument/2006/relationships/hyperlink" Target="https://alsi.kz/ru/catalog/istochniki-bespereboynogo-pitaniya-r8h/ibp-cyberpower-ut1200eg-ut1200eg/" TargetMode="External" /><Relationship Id="rId1262" Type="http://schemas.openxmlformats.org/officeDocument/2006/relationships/hyperlink" Target="https://alsi.kz/ru/catalog/istochniki-bespereboynogo-pitaniya-r8h/ibp-cyberpower-ut850eg-850va480vt-ut-seriya-lineyno-interaktivnyy-ut850eg/" TargetMode="External" /><Relationship Id="rId1263" Type="http://schemas.openxmlformats.org/officeDocument/2006/relationships/hyperlink" Target="https://alsi.kz/ru/catalog/istochniki-bespereboynogo-pitaniya-r8h/ibp-cyberpower-utc650e-650va360vt-utc-seriya-lineyno-interaktivnyy-utc650e/" TargetMode="External" /><Relationship Id="rId1264" Type="http://schemas.openxmlformats.org/officeDocument/2006/relationships/hyperlink" Target="https://alsi.kz/ru/catalog/istochniki-bespereboynogo-pitaniya-r8h/ibp-cyberpower-utc650ei-650va350vt-utc-seriya-lineyno-interaktivnyy-utc650ei/" TargetMode="External" /><Relationship Id="rId1265" Type="http://schemas.openxmlformats.org/officeDocument/2006/relationships/hyperlink" Target="https://alsi.kz/ru/catalog/istochniki-bespereboynogo-pitaniya-r8h/ibp-cyberpower-utc850e-850va425vt-utc-seriya-lineyno-interaktivnyy-utc850e/" TargetMode="External" /><Relationship Id="rId1266" Type="http://schemas.openxmlformats.org/officeDocument/2006/relationships/hyperlink" Target="https://alsi.kz/ru/catalog/istochniki-bespereboynogo-pitaniya-r8h/ibp-cyberpower-uti875e-875va425vt-uti-seriya-lineyno-interaktivnyy-uti875e/" TargetMode="External" /><Relationship Id="rId1267" Type="http://schemas.openxmlformats.org/officeDocument/2006/relationships/hyperlink" Target="https://alsi.kz/ru/catalog/istochniki-bespereboynogo-pitaniya-r8h/ibp-cyberpower-vp1000elcd-1000va550vt-lineyno-interaktivnyy-vp1000elcd/" TargetMode="External" /><Relationship Id="rId1268" Type="http://schemas.openxmlformats.org/officeDocument/2006/relationships/hyperlink" Target="https://alsi.kz/ru/catalog/istochniki-bespereboynogo-pitaniya-r8h/ibp-cyberpower-vp1200elcd-1200va720vt-lineyno-interaktivnyy-vp1200elcd/" TargetMode="External" /><Relationship Id="rId1269" Type="http://schemas.openxmlformats.org/officeDocument/2006/relationships/hyperlink" Target="https://alsi.kz/ru/catalog/istochniki-bespereboynogo-pitaniya-r8h/ibp-cyberpower-vp700elcd-700va390vt-lineyno-interaktivnyy-vp700elcd/" TargetMode="External" /><Relationship Id="rId1270" Type="http://schemas.openxmlformats.org/officeDocument/2006/relationships/hyperlink" Target="https://alsi.kz/ru/catalog/istochniki-bespereboynogo-pitaniya-r8h/ibp-eaton-9e-9e15ki/" TargetMode="External" /><Relationship Id="rId1271" Type="http://schemas.openxmlformats.org/officeDocument/2006/relationships/hyperlink" Target="https://alsi.kz/ru/catalog/istochniki-bespereboynogo-pitaniya-r8h/ibp-eaton-9sx-1000i-rack2u-9sx1000ir/" TargetMode="External" /><Relationship Id="rId1272" Type="http://schemas.openxmlformats.org/officeDocument/2006/relationships/hyperlink" Target="https://alsi.kz/ru/catalog/istochniki-bespereboynogo-pitaniya-r8h/ibp-eaton-9sx-1500i-rack2u-9sx1500ir/" TargetMode="External" /><Relationship Id="rId1273" Type="http://schemas.openxmlformats.org/officeDocument/2006/relationships/hyperlink" Target="https://alsi.kz/ru/catalog/istochniki-bespereboynogo-pitaniya-r8h/ibp-eaton-9sx-2000i-rack2u-9sx2000ir/" TargetMode="External" /><Relationship Id="rId1274" Type="http://schemas.openxmlformats.org/officeDocument/2006/relationships/hyperlink" Target="https://alsi.kz/ru/catalog/istochniki-bespereboynogo-pitaniya-r8h/ibp-eaton-9sx-3000i-rack2u-9sx3000ir/" TargetMode="External" /><Relationship Id="rId1275" Type="http://schemas.openxmlformats.org/officeDocument/2006/relationships/hyperlink" Target="https://alsi.kz/ru/catalog/istochniki-bespereboynogo-pitaniya-r8h/ibp-svc-u-600-usb-600va360vt-avr-165-275v-u-600/" TargetMode="External" /><Relationship Id="rId1276" Type="http://schemas.openxmlformats.org/officeDocument/2006/relationships/hyperlink" Target="https://alsi.kz/ru/catalog/istochniki-bespereboynogo-pitaniya-r8h/ibp-svc-u-650-l-usb-650va390vt-avr-145-290v-bat-12v7-ach-u-650-l/" TargetMode="External" /><Relationship Id="rId1277" Type="http://schemas.openxmlformats.org/officeDocument/2006/relationships/hyperlink" Target="https://alsi.kz/ru/catalog/istochniki-bespereboynogo-pitaniya-r8h/ibp-svc-u-850-l-usb-850va510vt-avr-145-290v-bat-12v8ach-u-850-l/" TargetMode="External" /><Relationship Id="rId1278" Type="http://schemas.openxmlformats.org/officeDocument/2006/relationships/hyperlink" Target="https://alsi.kz/ru/catalog/istochniki-bespereboynogo-pitaniya-r8h/istochnik-bespereboynogo-pitaniya-svc-v-1200-f-v-1200-f/" TargetMode="External" /><Relationship Id="rId1279" Type="http://schemas.openxmlformats.org/officeDocument/2006/relationships/hyperlink" Target="https://alsi.kz/ru/catalog/istochniki-bespereboynogo-pitaniya-r8h/istochnik-bespereboynogo-pitaniya-svc-v-1200-f-lcd-v-1200-f-lcd/" TargetMode="External" /><Relationship Id="rId1280" Type="http://schemas.openxmlformats.org/officeDocument/2006/relationships/hyperlink" Target="https://alsi.kz/ru/catalog/istochniki-bespereboynogo-pitaniya-r8h/istochnik-bespereboynogo-pitaniya-svc-v-1200-l-lcd-v-1200-l-lcd/" TargetMode="External" /><Relationship Id="rId1281" Type="http://schemas.openxmlformats.org/officeDocument/2006/relationships/hyperlink" Target="https://alsi.kz/ru/catalog/istochniki-bespereboynogo-pitaniya-r8h/istochnik-bespereboynogo-pitaniya-svc-v-1500-f-v-1500-f/" TargetMode="External" /><Relationship Id="rId1282" Type="http://schemas.openxmlformats.org/officeDocument/2006/relationships/hyperlink" Target="https://alsi.kz/ru/catalog/istochniki-bespereboynogo-pitaniya-r8h/istochnik-bespereboynogo-pitaniya-svc-v-500-f-v-500-f/" TargetMode="External" /><Relationship Id="rId1283" Type="http://schemas.openxmlformats.org/officeDocument/2006/relationships/hyperlink" Target="https://alsi.kz/ru/catalog/istochniki-bespereboynogo-pitaniya-r8h/istochnik-bespereboynogo-pitaniya-svc-v-500-l-v-500-l/" TargetMode="External" /><Relationship Id="rId1284" Type="http://schemas.openxmlformats.org/officeDocument/2006/relationships/hyperlink" Target="https://alsi.kz/ru/catalog/istochniki-bespereboynogo-pitaniya-r8h/istochnik-bespereboynogo-pitaniya-svc-v-500-l-lcd-v-500-l-lcd/" TargetMode="External" /><Relationship Id="rId1285" Type="http://schemas.openxmlformats.org/officeDocument/2006/relationships/hyperlink" Target="https://alsi.kz/ru/catalog/istochniki-bespereboynogo-pitaniya-r8h/istochnik-bespereboynogo-pitaniya-svc-v-600-f-v-600-f/" TargetMode="External" /><Relationship Id="rId1286" Type="http://schemas.openxmlformats.org/officeDocument/2006/relationships/hyperlink" Target="https://alsi.kz/ru/catalog/istochniki-bespereboynogo-pitaniya-r8h/istochnik-bespereboynogo-pitaniya-svc-v-600-l-v-600-l/" TargetMode="External" /><Relationship Id="rId1287" Type="http://schemas.openxmlformats.org/officeDocument/2006/relationships/hyperlink" Target="https://alsi.kz/ru/catalog/istochniki-bespereboynogo-pitaniya-r8h/istochnik-bespereboynogo-pitaniya-svc-v-600-l-lcd-v-600-l-lcd/" TargetMode="External" /><Relationship Id="rId1288" Type="http://schemas.openxmlformats.org/officeDocument/2006/relationships/hyperlink" Target="https://alsi.kz/ru/catalog/istochniki-bespereboynogo-pitaniya-r8h/istochnik-bespereboynogo-pitaniya-svc-v-650-l-v-650-l/" TargetMode="External" /><Relationship Id="rId1289" Type="http://schemas.openxmlformats.org/officeDocument/2006/relationships/hyperlink" Target="https://alsi.kz/ru/catalog/istochniki-bespereboynogo-pitaniya-r8h/ibp-svc-v-800-f-chernyy-v-800-f/" TargetMode="External" /><Relationship Id="rId1290" Type="http://schemas.openxmlformats.org/officeDocument/2006/relationships/hyperlink" Target="https://alsi.kz/ru/catalog/istochniki-bespereboynogo-pitaniya-r8h/ibp-svc-v-800-f-lcd-v-800-f-lcd/" TargetMode="External" /><Relationship Id="rId1291" Type="http://schemas.openxmlformats.org/officeDocument/2006/relationships/hyperlink" Target="https://alsi.kz/ru/catalog/istochniki-bespereboynogo-pitaniya-r8h/ibp-svc-v-800-l-v-800-l/" TargetMode="External" /><Relationship Id="rId1292" Type="http://schemas.openxmlformats.org/officeDocument/2006/relationships/hyperlink" Target="https://alsi.kz/ru/catalog/istochniki-bespereboynogo-pitaniya-r8h/ibp-svc-v-800-l-lcd-v-800-l-lcd/" TargetMode="External" /><Relationship Id="rId1293" Type="http://schemas.openxmlformats.org/officeDocument/2006/relationships/hyperlink" Target="https://alsi.kz/ru/catalog/istochniki-bespereboynogo-pitaniya-r8h/ibp-tripplite-smx1500lcd-smx1500lcd/" TargetMode="External" /><Relationship Id="rId1294" Type="http://schemas.openxmlformats.org/officeDocument/2006/relationships/hyperlink" Target="http://alsi.kz/ru/catalog/setevye-filtry-rax/" TargetMode="External" /><Relationship Id="rId1295" Type="http://schemas.openxmlformats.org/officeDocument/2006/relationships/hyperlink" Target="https://alsi.kz/ru/catalog/setevye-filtry-rax/setevoy-filtr-apc-essential-surgearrest-1-outlet-black-pme1wu2b-gr/" TargetMode="External" /><Relationship Id="rId1296" Type="http://schemas.openxmlformats.org/officeDocument/2006/relationships/hyperlink" Target="https://alsi.kz/ru/catalog/setevye-filtry-rax/setevoy-filtr-apc-essential-surgearrest-5-outlet-black-pme5b-gr/" TargetMode="External" /><Relationship Id="rId1297" Type="http://schemas.openxmlformats.org/officeDocument/2006/relationships/hyperlink" Target="https://alsi.kz/ru/catalog/setevye-filtry-rax/setevoy-filtr-apc-pm5-rs-pm5-rs/" TargetMode="External" /><Relationship Id="rId1298" Type="http://schemas.openxmlformats.org/officeDocument/2006/relationships/hyperlink" Target="https://alsi.kz/ru/catalog/setevye-filtry-rax/setevoy-filtr-cyberpower-b0520suc0-de-b0520suc0-de/" TargetMode="External" /><Relationship Id="rId1299" Type="http://schemas.openxmlformats.org/officeDocument/2006/relationships/hyperlink" Target="https://alsi.kz/ru/catalog/setevye-filtry-rax/setevoy-filtr-cyberpower-p0820sue0-de-p0820sue0-de/" TargetMode="External" /><Relationship Id="rId1300" Type="http://schemas.openxmlformats.org/officeDocument/2006/relationships/hyperlink" Target="https://alsi.kz/ru/catalog/setevye-filtry-rax/setevoy-filtr-defender-dfs-151-99489/" TargetMode="External" /><Relationship Id="rId1301" Type="http://schemas.openxmlformats.org/officeDocument/2006/relationships/hyperlink" Target="https://alsi.kz/ru/catalog/setevye-filtry-rax/setevoy-filtr-defender-dfs-151-18-m-6-rozetok-chernyy-99494/" TargetMode="External" /><Relationship Id="rId1302" Type="http://schemas.openxmlformats.org/officeDocument/2006/relationships/hyperlink" Target="https://alsi.kz/ru/catalog/setevye-filtry-rax/setevoy-filtr-defender-dfs-153-3-m-6-rozetok-belyy-99490/" TargetMode="External" /><Relationship Id="rId1303" Type="http://schemas.openxmlformats.org/officeDocument/2006/relationships/hyperlink" Target="https://alsi.kz/ru/catalog/setevye-filtry-rax/setevoy-filtr-defender-dfs-751-99751/" TargetMode="External" /><Relationship Id="rId1304" Type="http://schemas.openxmlformats.org/officeDocument/2006/relationships/hyperlink" Target="https://alsi.kz/ru/catalog/setevye-filtry-rax/setevoy-filtr-defender-dfs-755-5-m-5-rozetok-2xusb-21-a-chernyy-99755/" TargetMode="External" /><Relationship Id="rId1305" Type="http://schemas.openxmlformats.org/officeDocument/2006/relationships/hyperlink" Target="https://alsi.kz/ru/catalog/setevye-filtry-rax/setevoy-filtr-defender-es-18-99481/" TargetMode="External" /><Relationship Id="rId1306" Type="http://schemas.openxmlformats.org/officeDocument/2006/relationships/hyperlink" Target="https://alsi.kz/ru/catalog/setevye-filtry-rax/setevoy-filtr-defender-es-18-99484/" TargetMode="External" /><Relationship Id="rId1307" Type="http://schemas.openxmlformats.org/officeDocument/2006/relationships/hyperlink" Target="https://alsi.kz/ru/catalog/setevye-filtry-rax/setevoy-filtr-defender-es-30-3-m-5-rozetok-chernyy-99485/" TargetMode="External" /><Relationship Id="rId1308" Type="http://schemas.openxmlformats.org/officeDocument/2006/relationships/hyperlink" Target="https://alsi.kz/ru/catalog/setevye-filtry-rax/setevoy-filtr-tessan-ts-301-seryy-80001824/" TargetMode="External" /><Relationship Id="rId1309" Type="http://schemas.openxmlformats.org/officeDocument/2006/relationships/hyperlink" Target="https://alsi.kz/ru/catalog/setevye-filtry-rax/setevoy-filtr-tessan-ts-301-de-seryy-80001836/" TargetMode="External" /><Relationship Id="rId1310" Type="http://schemas.openxmlformats.org/officeDocument/2006/relationships/hyperlink" Target="https://alsi.kz/ru/catalog/setevye-filtry-rax/setevoy-filtr-tessan-ts-301-de-chernyy-80001835/" TargetMode="External" /><Relationship Id="rId1311" Type="http://schemas.openxmlformats.org/officeDocument/2006/relationships/hyperlink" Target="http://alsi.kz/ru/catalog/batarei-dlya-ibpups/" TargetMode="External" /><Relationship Id="rId1312" Type="http://schemas.openxmlformats.org/officeDocument/2006/relationships/hyperlink" Target="https://alsi.kz/ru/catalog/batarei-dlya-ibpups/batareya-apc-apcrbc140/" TargetMode="External" /><Relationship Id="rId1313" Type="http://schemas.openxmlformats.org/officeDocument/2006/relationships/hyperlink" Target="https://alsi.kz/ru/catalog/batarei-dlya-ibpups/akkumulyator-eaton-9sx-ebm-rack2u-9sxebm36r/" TargetMode="External" /><Relationship Id="rId1314" Type="http://schemas.openxmlformats.org/officeDocument/2006/relationships/hyperlink" Target="https://alsi.kz/ru/catalog/batarei-dlya-ibpups/akkumulyator-eaton-9sx-ebm-rack2u-9sxebm48r/" TargetMode="External" /><Relationship Id="rId1315" Type="http://schemas.openxmlformats.org/officeDocument/2006/relationships/hyperlink" Target="https://alsi.kz/ru/catalog/batarei-dlya-ibpups/batareyka-apc-apcrbc152-apcrbc152/" TargetMode="External" /><Relationship Id="rId1316" Type="http://schemas.openxmlformats.org/officeDocument/2006/relationships/hyperlink" Target="https://alsi.kz/ru/catalog/batarei-dlya-ibpups/batareyka-apc-e3sbth4-e3sbth4/" TargetMode="External" /><Relationship Id="rId1317" Type="http://schemas.openxmlformats.org/officeDocument/2006/relationships/hyperlink" Target="https://alsi.kz/ru/catalog/batarei-dlya-ibpups/dopolnitelnaya-batareya-apc-smx120rmbp2u-smx120rmbp2u/" TargetMode="External" /><Relationship Id="rId1318" Type="http://schemas.openxmlformats.org/officeDocument/2006/relationships/hyperlink" Target="https://alsi.kz/ru/catalog/batarei-dlya-ibpups/dopolnitelnaya-batareya-apc-srt192rmbp2-srt192rmbp2/" TargetMode="External" /><Relationship Id="rId1319" Type="http://schemas.openxmlformats.org/officeDocument/2006/relationships/hyperlink" Target="https://alsi.kz/ru/catalog/batarei-dlya-ibpups/dopolnitelnaya-batareya-apc-srt96rmbp-srt96rmbp/" TargetMode="External" /><Relationship Id="rId1320" Type="http://schemas.openxmlformats.org/officeDocument/2006/relationships/hyperlink" Target="https://alsi.kz/ru/catalog/batarei-dlya-ibpups/dopolnitelnaya-batareya-apc-srtg192xlbp2-srtg192xlbp2/" TargetMode="External" /><Relationship Id="rId1321" Type="http://schemas.openxmlformats.org/officeDocument/2006/relationships/hyperlink" Target="https://alsi.kz/ru/catalog/batarei-dlya-ibpups/dopolnitelnaya-batareya-eaton-9sx-ebm-9sxebm240/" TargetMode="External" /><Relationship Id="rId1322" Type="http://schemas.openxmlformats.org/officeDocument/2006/relationships/hyperlink" Target="http://alsi.kz/ru/catalog/osvetitelnye-pribory-0y2/" TargetMode="External" /><Relationship Id="rId1323" Type="http://schemas.openxmlformats.org/officeDocument/2006/relationships/hyperlink" Target="https://alsi.kz/ru/catalog/osvetitelnye-pribory-0y2/osvetitelnaya-lampa-barled-bl-td-24-bl-td-24/" TargetMode="External" /><Relationship Id="rId1324" Type="http://schemas.openxmlformats.org/officeDocument/2006/relationships/hyperlink" Target="https://alsi.kz/ru/catalog/osvetitelnye-pribory-0y2/osvetitelnaya-lampa-epistar-966s-966s-12s/" TargetMode="External" /><Relationship Id="rId1325" Type="http://schemas.openxmlformats.org/officeDocument/2006/relationships/hyperlink" Target="https://alsi.kz/ru/catalog/osvetitelnye-pribory-0y2/osvetitelnaya-lampa-epistar-kmp-k27316w-kmp-k27316w/" TargetMode="External" /><Relationship Id="rId1326" Type="http://schemas.openxmlformats.org/officeDocument/2006/relationships/hyperlink" Target="https://alsi.kz/ru/catalog/osvetitelnye-pribory-0y2/osvetitelnaya-lampa-epistar-ktd-c4013715wspot-kruglyy-vstroennyy-ktd-c4013715w/" TargetMode="External" /><Relationship Id="rId1327" Type="http://schemas.openxmlformats.org/officeDocument/2006/relationships/hyperlink" Target="https://alsi.kz/ru/catalog/osvetitelnye-pribory-0y2/osvetitelnaya-lampa-epistar-ktd-c4063310w-ktd-c4063310w/" TargetMode="External" /><Relationship Id="rId1328" Type="http://schemas.openxmlformats.org/officeDocument/2006/relationships/hyperlink" Target="https://alsi.kz/ru/catalog/osvetitelnye-pribory-0y2/osvetitelnaya-lampa-epistar-led-39w-led-39w-5iv/" TargetMode="External" /><Relationship Id="rId1329" Type="http://schemas.openxmlformats.org/officeDocument/2006/relationships/hyperlink" Target="https://alsi.kz/ru/catalog/osvetitelnye-pribory-0y2/osvetitelnaya-lampa-osram-kds-192l40wtrack-liteprojektor-kds-192l40w/" TargetMode="External" /><Relationship Id="rId1330" Type="http://schemas.openxmlformats.org/officeDocument/2006/relationships/hyperlink" Target="https://alsi.kz/ru/catalog/osvetitelnye-pribory-0y2/osvetitelnaya-lampa-osram-led-track-light-rail-led-track-light-rail/" TargetMode="External" /><Relationship Id="rId1331" Type="http://schemas.openxmlformats.org/officeDocument/2006/relationships/hyperlink" Target="http://alsi.kz/ru/catalog/printery-skanery-mfu-kus/" TargetMode="External" /><Relationship Id="rId1332" Type="http://schemas.openxmlformats.org/officeDocument/2006/relationships/hyperlink" Target="http://alsi.kz/ru/catalog/mfu-lazernye-monokhromnye/" TargetMode="External" /><Relationship Id="rId1333" Type="http://schemas.openxmlformats.org/officeDocument/2006/relationships/hyperlink" Target="https://alsi.kz/ru/catalog/mfu-lazernye-monokhromnye/monohromnoe-lazernoe-mfu-canon-i-s-mf552dw-5160c011aa/" TargetMode="External" /><Relationship Id="rId1334" Type="http://schemas.openxmlformats.org/officeDocument/2006/relationships/hyperlink" Target="https://alsi.kz/ru/catalog/mfu-lazernye-monokhromnye/mfp-canon-imagerunner-2224-5942c001/" TargetMode="External" /><Relationship Id="rId1335" Type="http://schemas.openxmlformats.org/officeDocument/2006/relationships/hyperlink" Target="https://alsi.kz/ru/catalog/mfu-lazernye-monokhromnye/mfp-canon-imagerunner-2224n-5941c002/" TargetMode="External" /><Relationship Id="rId1336" Type="http://schemas.openxmlformats.org/officeDocument/2006/relationships/hyperlink" Target="https://alsi.kz/ru/catalog/mfu-lazernye-monokhromnye/mfp-canon-imagerunner-2425-4293c003/" TargetMode="External" /><Relationship Id="rId1337" Type="http://schemas.openxmlformats.org/officeDocument/2006/relationships/hyperlink" Target="https://alsi.kz/ru/catalog/mfu-lazernye-monokhromnye/mfp-canon-imagerunner-2425i-4293c004/" TargetMode="External" /><Relationship Id="rId1338" Type="http://schemas.openxmlformats.org/officeDocument/2006/relationships/hyperlink" Target="https://alsi.kz/ru/catalog/mfu-lazernye-monokhromnye/mfp-canon-i-sensys-mf461dw-5951c020aa/" TargetMode="External" /><Relationship Id="rId1339" Type="http://schemas.openxmlformats.org/officeDocument/2006/relationships/hyperlink" Target="https://alsi.kz/ru/catalog/mfu-lazernye-monokhromnye/mfp-canon-i-sensys-mf553dw-5160c023/" TargetMode="External" /><Relationship Id="rId1340" Type="http://schemas.openxmlformats.org/officeDocument/2006/relationships/hyperlink" Target="https://alsi.kz/ru/catalog/mfu-lazernye-monokhromnye/mfp-canon-i-sensys-x-1238if-ii-5161c002/" TargetMode="External" /><Relationship Id="rId1341" Type="http://schemas.openxmlformats.org/officeDocument/2006/relationships/hyperlink" Target="https://alsi.kz/ru/catalog/mfu-lazernye-monokhromnye/mfp-canon-mf272dw-5621c013/" TargetMode="External" /><Relationship Id="rId1342" Type="http://schemas.openxmlformats.org/officeDocument/2006/relationships/hyperlink" Target="https://alsi.kz/ru/catalog/mfu-lazernye-monokhromnye/mfp-hp-europe-laserjet-enterprise-m635fht-7ps98ab19/" TargetMode="External" /><Relationship Id="rId1343" Type="http://schemas.openxmlformats.org/officeDocument/2006/relationships/hyperlink" Target="https://alsi.kz/ru/catalog/mfu-lazernye-monokhromnye/mfp-hp-europe-laserjet-m141ca-7md75ab19/" TargetMode="External" /><Relationship Id="rId1344" Type="http://schemas.openxmlformats.org/officeDocument/2006/relationships/hyperlink" Target="https://alsi.kz/ru/catalog/mfu-lazernye-monokhromnye/mfp-hp-europe-laserjet-m442dn-8af71ab19/" TargetMode="External" /><Relationship Id="rId1345" Type="http://schemas.openxmlformats.org/officeDocument/2006/relationships/hyperlink" Target="https://alsi.kz/ru/catalog/mfu-lazernye-monokhromnye/mfp-hp-europe-laserjet-m443nda-8af72ab19/" TargetMode="External" /><Relationship Id="rId1346" Type="http://schemas.openxmlformats.org/officeDocument/2006/relationships/hyperlink" Target="https://alsi.kz/ru/catalog/mfu-lazernye-monokhromnye/mfp-hp-europe-laserjet-pro-m428fdn-w1a29ab19/" TargetMode="External" /><Relationship Id="rId1347" Type="http://schemas.openxmlformats.org/officeDocument/2006/relationships/hyperlink" Target="https://alsi.kz/ru/catalog/mfu-lazernye-monokhromnye/mfp-hp-europe-laserjet-pro-m428fdn-w1a32ab09/" TargetMode="External" /><Relationship Id="rId1348" Type="http://schemas.openxmlformats.org/officeDocument/2006/relationships/hyperlink" Target="https://alsi.kz/ru/catalog/mfu-lazernye-monokhromnye/mfp-hp-europe-tank-1602w-2r3e8ab19/" TargetMode="External" /><Relationship Id="rId1349" Type="http://schemas.openxmlformats.org/officeDocument/2006/relationships/hyperlink" Target="https://alsi.kz/ru/catalog/mfu-lazernye-monokhromnye/mfp-hp-europe-laserjet-tank-2602dn-2r3f0ab19/" TargetMode="External" /><Relationship Id="rId1350" Type="http://schemas.openxmlformats.org/officeDocument/2006/relationships/hyperlink" Target="https://alsi.kz/ru/catalog/mfu-lazernye-monokhromnye/mfp-hp-europe-laserjet-tank-2602sdn-2r7f6ab19/" TargetMode="External" /><Relationship Id="rId1351" Type="http://schemas.openxmlformats.org/officeDocument/2006/relationships/hyperlink" Target="https://alsi.kz/ru/catalog/mfu-lazernye-monokhromnye/mfp-hp-europe-m236sdw-9yg09ab19/" TargetMode="External" /><Relationship Id="rId1352" Type="http://schemas.openxmlformats.org/officeDocument/2006/relationships/hyperlink" Target="https://alsi.kz/ru/catalog/mfu-lazernye-monokhromnye/mfu-xerox-b1022dn-b1022v_b/" TargetMode="External" /><Relationship Id="rId1353" Type="http://schemas.openxmlformats.org/officeDocument/2006/relationships/hyperlink" Target="https://alsi.kz/ru/catalog/mfu-lazernye-monokhromnye/mfu-xerox-b1025dn-b1025v_b/" TargetMode="External" /><Relationship Id="rId1354" Type="http://schemas.openxmlformats.org/officeDocument/2006/relationships/hyperlink" Target="https://alsi.kz/ru/catalog/mfu-lazernye-monokhromnye/mfu-xerox-b305dni-b305v_dni-28m/" TargetMode="External" /><Relationship Id="rId1355" Type="http://schemas.openxmlformats.org/officeDocument/2006/relationships/hyperlink" Target="https://alsi.kz/ru/catalog/mfu-lazernye-monokhromnye/mfu-xerox-b315dni-b315v_dni-r3g/" TargetMode="External" /><Relationship Id="rId1356" Type="http://schemas.openxmlformats.org/officeDocument/2006/relationships/hyperlink" Target="https://alsi.kz/ru/catalog/mfu-lazernye-monokhromnye/mfu-monohromnoe-hp-laserjet-m442dn-8af71a-a3-1200x1200-dpi-24-ppm-ethernet-usb-20-no-adf-8af/" TargetMode="External" /><Relationship Id="rId1357" Type="http://schemas.openxmlformats.org/officeDocument/2006/relationships/hyperlink" Target="https://alsi.kz/ru/catalog/mfu-lazernye-monokhromnye/mfu-monohromnoe-hp-laserjet-m443nda-8af72a-a3-1200x1200-dpi-25-ppm-ethernet-usb-20-adf-8af72/" TargetMode="External" /><Relationship Id="rId1358" Type="http://schemas.openxmlformats.org/officeDocument/2006/relationships/hyperlink" Target="https://alsi.kz/ru/catalog/mfu-lazernye-monokhromnye/printer-canon-lbp122dw-5620c001/" TargetMode="External" /><Relationship Id="rId1359" Type="http://schemas.openxmlformats.org/officeDocument/2006/relationships/hyperlink" Target="https://alsi.kz/ru/catalog/mfu-lazernye-monokhromnye/printer-hp-europe-tank-2502dw-2r3e3ab19/" TargetMode="External" /><Relationship Id="rId1360" Type="http://schemas.openxmlformats.org/officeDocument/2006/relationships/hyperlink" Target="http://alsi.kz/ru/catalog/mfu-lazernye-tsvetnye/" TargetMode="External" /><Relationship Id="rId1361" Type="http://schemas.openxmlformats.org/officeDocument/2006/relationships/hyperlink" Target="https://alsi.kz/ru/catalog/mfu-lazernye-tsvetnye/mfp-canon-imagerunner-2930i-5975c005aa/" TargetMode="External" /><Relationship Id="rId1362" Type="http://schemas.openxmlformats.org/officeDocument/2006/relationships/hyperlink" Target="https://alsi.kz/ru/catalog/mfu-lazernye-tsvetnye/mfp-canon-imagerunner-advance-dx-c3720i-5963c005bundle/" TargetMode="External" /><Relationship Id="rId1363" Type="http://schemas.openxmlformats.org/officeDocument/2006/relationships/hyperlink" Target="https://alsi.kz/ru/catalog/mfu-lazernye-tsvetnye/mfp-canon-i-sensys-mf651cw-5158c009bundle/" TargetMode="External" /><Relationship Id="rId1364" Type="http://schemas.openxmlformats.org/officeDocument/2006/relationships/hyperlink" Target="https://alsi.kz/ru/catalog/mfu-lazernye-tsvetnye/mfp-canon-i-sensys-mf754cdw-5455c023/" TargetMode="External" /><Relationship Id="rId1365" Type="http://schemas.openxmlformats.org/officeDocument/2006/relationships/hyperlink" Target="https://alsi.kz/ru/catalog/mfu-lazernye-tsvetnye/mfp-hp-europe-color-laserjet-enterprise-m480f-3qa55ab19/" TargetMode="External" /><Relationship Id="rId1366" Type="http://schemas.openxmlformats.org/officeDocument/2006/relationships/hyperlink" Target="https://alsi.kz/ru/catalog/mfu-lazernye-tsvetnye/mfp-hp-europe-color-laserjet-pro-m183fw-7kw56ab19/" TargetMode="External" /><Relationship Id="rId1367" Type="http://schemas.openxmlformats.org/officeDocument/2006/relationships/hyperlink" Target="https://alsi.kz/ru/catalog/mfu-lazernye-tsvetnye/mfp-hp-europe-color-laserjet-pro-m283fdn-7kw74ab19/" TargetMode="External" /><Relationship Id="rId1368" Type="http://schemas.openxmlformats.org/officeDocument/2006/relationships/hyperlink" Target="https://alsi.kz/ru/catalog/mfu-lazernye-tsvetnye/mfp-hp-europe-color-laserjet-pro-m283fdw-7kw75ab19/" TargetMode="External" /><Relationship Id="rId1369" Type="http://schemas.openxmlformats.org/officeDocument/2006/relationships/hyperlink" Target="https://alsi.kz/ru/catalog/mfu-lazernye-tsvetnye/mfp-hp-europe-color-laserjet-pro-mfp-m182n-7kw54ab19/" TargetMode="External" /><Relationship Id="rId1370" Type="http://schemas.openxmlformats.org/officeDocument/2006/relationships/hyperlink" Target="https://alsi.kz/ru/catalog/mfu-lazernye-tsvetnye/mfp-hp-europe-laserjet-pro-4303dw-5hh65ab19/" TargetMode="External" /><Relationship Id="rId1371" Type="http://schemas.openxmlformats.org/officeDocument/2006/relationships/hyperlink" Target="https://alsi.kz/ru/catalog/mfu-lazernye-tsvetnye/cvetnoe-lazernoe-mfu-canon-i-s-mf754cdw-5455c023aa/" TargetMode="External" /><Relationship Id="rId1372" Type="http://schemas.openxmlformats.org/officeDocument/2006/relationships/hyperlink" Target="https://alsi.kz/ru/catalog/mfu-lazernye-tsvetnye/cvetnoe-mfu-xerox-c235dni-c235v_dni-f76/" TargetMode="External" /><Relationship Id="rId1373" Type="http://schemas.openxmlformats.org/officeDocument/2006/relationships/hyperlink" Target="https://alsi.kz/ru/catalog/mfu-lazernye-tsvetnye/cvetnoe-mfu-xerox-c315dni-c315v_dni-ftp/" TargetMode="External" /><Relationship Id="rId1374" Type="http://schemas.openxmlformats.org/officeDocument/2006/relationships/hyperlink" Target="http://alsi.kz/ru/catalog/printery-lazernye-monokhromnye/" TargetMode="External" /><Relationship Id="rId1375" Type="http://schemas.openxmlformats.org/officeDocument/2006/relationships/hyperlink" Target="https://alsi.kz/ru/catalog/printery-lazernye-monokhromnye/printer-canon-i-sensys-lbp243dw-5952c013/" TargetMode="External" /><Relationship Id="rId1376" Type="http://schemas.openxmlformats.org/officeDocument/2006/relationships/hyperlink" Target="https://alsi.kz/ru/catalog/printery-lazernye-monokhromnye/printer-canon-i-sensys-lbp246dw-5952c006/" TargetMode="External" /><Relationship Id="rId1377" Type="http://schemas.openxmlformats.org/officeDocument/2006/relationships/hyperlink" Target="https://alsi.kz/ru/catalog/printery-lazernye-monokhromnye/printer-canon-i-sensys-lbp325x-3515c004/" TargetMode="External" /><Relationship Id="rId1378" Type="http://schemas.openxmlformats.org/officeDocument/2006/relationships/hyperlink" Target="https://alsi.kz/ru/catalog/printery-lazernye-monokhromnye/printer-hp-europe-laserjet-enterprise-m406dn-3pz15ab19/" TargetMode="External" /><Relationship Id="rId1379" Type="http://schemas.openxmlformats.org/officeDocument/2006/relationships/hyperlink" Target="https://alsi.kz/ru/catalog/printery-lazernye-monokhromnye/printer-hp-europe-laserjet-enterprise-m507dn-1pv87ab19/" TargetMode="External" /><Relationship Id="rId1380" Type="http://schemas.openxmlformats.org/officeDocument/2006/relationships/hyperlink" Target="https://alsi.kz/ru/catalog/printery-lazernye-monokhromnye/printer-hp-europe-laserjet-pro-4003dn-2z609ab19/" TargetMode="External" /><Relationship Id="rId1381" Type="http://schemas.openxmlformats.org/officeDocument/2006/relationships/hyperlink" Target="https://alsi.kz/ru/catalog/printery-lazernye-monokhromnye/printer-hp-europe-laserjet-pro-4003dw-2z610ab19/" TargetMode="External" /><Relationship Id="rId1382" Type="http://schemas.openxmlformats.org/officeDocument/2006/relationships/hyperlink" Target="https://alsi.kz/ru/catalog/printery-lazernye-monokhromnye/printer-hp-europe-laserjet-tank-1502w-2r3e2ab19/" TargetMode="External" /><Relationship Id="rId1383" Type="http://schemas.openxmlformats.org/officeDocument/2006/relationships/hyperlink" Target="https://alsi.kz/ru/catalog/printery-lazernye-monokhromnye/printer-xerox-b310dni-b310v_dni-zso/" TargetMode="External" /><Relationship Id="rId1384" Type="http://schemas.openxmlformats.org/officeDocument/2006/relationships/hyperlink" Target="https://alsi.kz/ru/catalog/printery-lazernye-monokhromnye/printer-xerox-versalink-b400dn-b400v_dn-abi/" TargetMode="External" /><Relationship Id="rId1385" Type="http://schemas.openxmlformats.org/officeDocument/2006/relationships/hyperlink" Target="http://alsi.kz/ru/catalog/printery-lazernye-tsvetnye/" TargetMode="External" /><Relationship Id="rId1386" Type="http://schemas.openxmlformats.org/officeDocument/2006/relationships/hyperlink" Target="https://alsi.kz/ru/catalog/printery-lazernye-tsvetnye/printer-canon-i-sensys-lbp722cdw-4929c006/" TargetMode="External" /><Relationship Id="rId1387" Type="http://schemas.openxmlformats.org/officeDocument/2006/relationships/hyperlink" Target="https://alsi.kz/ru/catalog/printery-lazernye-tsvetnye/printer-hp-europe-color-laserjet-pro-m255dw-7kw64ab19/" TargetMode="External" /><Relationship Id="rId1388" Type="http://schemas.openxmlformats.org/officeDocument/2006/relationships/hyperlink" Target="https://alsi.kz/ru/catalog/printery-lazernye-tsvetnye/printer-hp-europe-laserjet-pro-4203dn-4ra89ab19/" TargetMode="External" /><Relationship Id="rId1389" Type="http://schemas.openxmlformats.org/officeDocument/2006/relationships/hyperlink" Target="https://alsi.kz/ru/catalog/printery-lazernye-tsvetnye/printer-hp-europe-laserjet-pro-4203dw-5hh48ab19/" TargetMode="External" /><Relationship Id="rId1390" Type="http://schemas.openxmlformats.org/officeDocument/2006/relationships/hyperlink" Target="http://alsi.kz/ru/catalog/skanery/" TargetMode="External" /><Relationship Id="rId1391" Type="http://schemas.openxmlformats.org/officeDocument/2006/relationships/hyperlink" Target="https://alsi.kz/ru/catalog/skanery/skaner-canon-imageformula-dr-c225-ii-3258c003/" TargetMode="External" /><Relationship Id="rId1392" Type="http://schemas.openxmlformats.org/officeDocument/2006/relationships/hyperlink" Target="https://alsi.kz/ru/catalog/skanery/skaner-canon-imageformula-dr-f120-9017b003aa/" TargetMode="External" /><Relationship Id="rId1393" Type="http://schemas.openxmlformats.org/officeDocument/2006/relationships/hyperlink" Target="https://alsi.kz/ru/catalog/skanery/skaner-canon-imageformula-dr-s130-4812c001/" TargetMode="External" /><Relationship Id="rId1394" Type="http://schemas.openxmlformats.org/officeDocument/2006/relationships/hyperlink" Target="https://alsi.kz/ru/catalog/skanery/skaner-canon-imageformula-dr-s150-4044c003/" TargetMode="External" /><Relationship Id="rId1395" Type="http://schemas.openxmlformats.org/officeDocument/2006/relationships/hyperlink" Target="https://alsi.kz/ru/catalog/skanery/skaner-canon-imageformula-p-208ii-9704b003aa/" TargetMode="External" /><Relationship Id="rId1396" Type="http://schemas.openxmlformats.org/officeDocument/2006/relationships/hyperlink" Target="https://alsi.kz/ru/catalog/skanery/skaner-canon-p215-9705b003aa/" TargetMode="External" /><Relationship Id="rId1397" Type="http://schemas.openxmlformats.org/officeDocument/2006/relationships/hyperlink" Target="https://alsi.kz/ru/catalog/skanery/skaner-canon-nastolnyy-skaner-iriscan-desk-5-pro-s-kameroy-3853v999/" TargetMode="External" /><Relationship Id="rId1398" Type="http://schemas.openxmlformats.org/officeDocument/2006/relationships/hyperlink" Target="https://alsi.kz/ru/catalog/skanery/skaner-epson-perfection-v39ii-b11b268401/" TargetMode="External" /><Relationship Id="rId1399" Type="http://schemas.openxmlformats.org/officeDocument/2006/relationships/hyperlink" Target="https://alsi.kz/ru/catalog/skanery/skaner-hp-europe-scanjet-enterprise-flow-n7000-snw1-6fw10ab19/" TargetMode="External" /><Relationship Id="rId1400" Type="http://schemas.openxmlformats.org/officeDocument/2006/relationships/hyperlink" Target="https://alsi.kz/ru/catalog/skanery/skaner-hp-europe-scanjet-pro-2000-s2-6fw06ab19/" TargetMode="External" /><Relationship Id="rId1401" Type="http://schemas.openxmlformats.org/officeDocument/2006/relationships/hyperlink" Target="https://alsi.kz/ru/catalog/skanery/skaner-hp-europe-scanjet-pro-2500-f1-l2747ab19/" TargetMode="External" /><Relationship Id="rId1402" Type="http://schemas.openxmlformats.org/officeDocument/2006/relationships/hyperlink" Target="https://alsi.kz/ru/catalog/skanery/skaner-hp-europe-scanjet-pro-2600-f1-20g05ab19/" TargetMode="External" /><Relationship Id="rId1403" Type="http://schemas.openxmlformats.org/officeDocument/2006/relationships/hyperlink" Target="https://alsi.kz/ru/catalog/skanery/skaner-hp-europe-scanjet-pro-n4000-snw1-6fw08ab19/" TargetMode="External" /><Relationship Id="rId1404" Type="http://schemas.openxmlformats.org/officeDocument/2006/relationships/hyperlink" Target="http://alsi.kz/ru/catalog/struynye-mfu/" TargetMode="External" /><Relationship Id="rId1405" Type="http://schemas.openxmlformats.org/officeDocument/2006/relationships/hyperlink" Target="https://alsi.kz/ru/catalog/struynye-mfu/mfp-canon-maxify-gx6040-4470c009/" TargetMode="External" /><Relationship Id="rId1406" Type="http://schemas.openxmlformats.org/officeDocument/2006/relationships/hyperlink" Target="https://alsi.kz/ru/catalog/struynye-mfu/mfp-canon-pixma-g2410-2313c009aa/" TargetMode="External" /><Relationship Id="rId1407" Type="http://schemas.openxmlformats.org/officeDocument/2006/relationships/hyperlink" Target="https://alsi.kz/ru/catalog/struynye-mfu/mfp-canon-pixma-g3410-2315c009aa/" TargetMode="External" /><Relationship Id="rId1408" Type="http://schemas.openxmlformats.org/officeDocument/2006/relationships/hyperlink" Target="https://alsi.kz/ru/catalog/struynye-mfu/mfp-canon-pixma-g3416-2315c052/" TargetMode="External" /><Relationship Id="rId1409" Type="http://schemas.openxmlformats.org/officeDocument/2006/relationships/hyperlink" Target="https://alsi.kz/ru/catalog/struynye-mfu/mfp-canon-pixma-g3420-4467c009/" TargetMode="External" /><Relationship Id="rId1410" Type="http://schemas.openxmlformats.org/officeDocument/2006/relationships/hyperlink" Target="https://alsi.kz/ru/catalog/struynye-mfu/mfp-canon-pixma-g3430-5989c009/" TargetMode="External" /><Relationship Id="rId1411" Type="http://schemas.openxmlformats.org/officeDocument/2006/relationships/hyperlink" Target="https://alsi.kz/ru/catalog/struynye-mfu/mfp-canon-pixma-g640-4620c009/" TargetMode="External" /><Relationship Id="rId1412" Type="http://schemas.openxmlformats.org/officeDocument/2006/relationships/hyperlink" Target="https://alsi.kz/ru/catalog/struynye-mfu/mfp-hp-europe-officejet-pro-8730-d9l20aa80/" TargetMode="External" /><Relationship Id="rId1413" Type="http://schemas.openxmlformats.org/officeDocument/2006/relationships/hyperlink" Target="https://alsi.kz/ru/catalog/struynye-mfu/mfp-hp-europe-smart-tank-725-all-in-one-28b51a670/" TargetMode="External" /><Relationship Id="rId1414" Type="http://schemas.openxmlformats.org/officeDocument/2006/relationships/hyperlink" Target="https://alsi.kz/ru/catalog/struynye-mfu/mfp-hp-europe-smart-tank-750-6uu47a670/" TargetMode="External" /><Relationship Id="rId1415" Type="http://schemas.openxmlformats.org/officeDocument/2006/relationships/hyperlink" Target="https://alsi.kz/ru/catalog/struynye-mfu/mfu-epson-l3250-c11cj67412/" TargetMode="External" /><Relationship Id="rId1416" Type="http://schemas.openxmlformats.org/officeDocument/2006/relationships/hyperlink" Target="https://alsi.kz/ru/catalog/struynye-mfu/mfu-epson-l3266-c11cj66411/" TargetMode="External" /><Relationship Id="rId1417" Type="http://schemas.openxmlformats.org/officeDocument/2006/relationships/hyperlink" Target="https://alsi.kz/ru/catalog/struynye-mfu/mfu-epson-l3560-c11ck58404/" TargetMode="External" /><Relationship Id="rId1418" Type="http://schemas.openxmlformats.org/officeDocument/2006/relationships/hyperlink" Target="https://alsi.kz/ru/catalog/struynye-mfu/cvetnoe-mfu-canon-pixma-g2430-5991c009aa/" TargetMode="External" /><Relationship Id="rId1419" Type="http://schemas.openxmlformats.org/officeDocument/2006/relationships/hyperlink" Target="https://alsi.kz/ru/catalog/struynye-mfu/cvetnoe-mfu-canon-pixma-g3416-2315c052ab/" TargetMode="External" /><Relationship Id="rId1420" Type="http://schemas.openxmlformats.org/officeDocument/2006/relationships/hyperlink" Target="https://alsi.kz/ru/catalog/struynye-mfu/cvetnoe-mfu-canon-pixma-g3430-5989c009aa/" TargetMode="External" /><Relationship Id="rId1421" Type="http://schemas.openxmlformats.org/officeDocument/2006/relationships/hyperlink" Target="https://alsi.kz/ru/catalog/struynye-mfu/cvetnoe-mfu-canon-pixma-g3470b-5805c009aa/" TargetMode="External" /><Relationship Id="rId1422" Type="http://schemas.openxmlformats.org/officeDocument/2006/relationships/hyperlink" Target="http://alsi.kz/ru/catalog/struynye-printery/" TargetMode="External" /><Relationship Id="rId1423" Type="http://schemas.openxmlformats.org/officeDocument/2006/relationships/hyperlink" Target="https://alsi.kz/ru/catalog/struynye-printery/printer-canon-pixma-540-4621c009/" TargetMode="External" /><Relationship Id="rId1424" Type="http://schemas.openxmlformats.org/officeDocument/2006/relationships/hyperlink" Target="http://alsi.kz/ru/catalog/shirokoformatnye-printery/" TargetMode="External" /><Relationship Id="rId1425" Type="http://schemas.openxmlformats.org/officeDocument/2006/relationships/hyperlink" Target="https://alsi.kz/ru/catalog/shirokoformatnye-printery/obslujivayushchiy-kartridj-canon-maintenance-cartridge-mc-30-1156c002/" TargetMode="External" /><Relationship Id="rId1426" Type="http://schemas.openxmlformats.org/officeDocument/2006/relationships/hyperlink" Target="https://alsi.kz/ru/catalog/shirokoformatnye-printery/plotter-canon-imageprograf-tm-340-6248c003/" TargetMode="External" /><Relationship Id="rId1427" Type="http://schemas.openxmlformats.org/officeDocument/2006/relationships/hyperlink" Target="https://alsi.kz/ru/catalog/shirokoformatnye-printery/plotter-canon-imageprograf-tm-350-6246c003/" TargetMode="External" /><Relationship Id="rId1428" Type="http://schemas.openxmlformats.org/officeDocument/2006/relationships/hyperlink" Target="http://alsi.kz/ru/catalog/raskhodnye-materialy/" TargetMode="External" /><Relationship Id="rId1429" Type="http://schemas.openxmlformats.org/officeDocument/2006/relationships/hyperlink" Target="http://alsi.kz/ru/catalog/aksessuary-k-printeram-i-mfu/" TargetMode="External" /><Relationship Id="rId1430" Type="http://schemas.openxmlformats.org/officeDocument/2006/relationships/hyperlink" Target="https://alsi.kz/ru/catalog/aksessuary-k-printeram-i-mfu/blok-tonera-hp-ce980a-dlya-cp5525xx/" TargetMode="External" /><Relationship Id="rId1431" Type="http://schemas.openxmlformats.org/officeDocument/2006/relationships/hyperlink" Target="https://alsi.kz/ru/catalog/aksessuary-k-printeram-i-mfu/kartoschityvatel-canon-micard-plus-rdr-80581agu-3909v135/" TargetMode="External" /><Relationship Id="rId1432" Type="http://schemas.openxmlformats.org/officeDocument/2006/relationships/hyperlink" Target="https://alsi.kz/ru/catalog/aksessuary-k-printeram-i-mfu/-hp-ce515a/" TargetMode="External" /><Relationship Id="rId1433" Type="http://schemas.openxmlformats.org/officeDocument/2006/relationships/hyperlink" Target="https://alsi.kz/ru/catalog/aksessuary-k-printeram-i-mfu/-i-g-i-hp-cf065a/" TargetMode="External" /><Relationship Id="rId1434" Type="http://schemas.openxmlformats.org/officeDocument/2006/relationships/hyperlink" Target="https://alsi.kz/ru/catalog/aksessuary-k-printeram-i-mfu/komplekt-dlya-obslujivaniya-hp-europe-f2g77a-f2g77a/" TargetMode="External" /><Relationship Id="rId1435" Type="http://schemas.openxmlformats.org/officeDocument/2006/relationships/hyperlink" Target="https://alsi.kz/ru/catalog/aksessuary-k-printeram-i-mfu/komplekt-dlya-obslujivaniya-hp-europe-hp-laserjet-220v-maintenance-kit-b3m78a/" TargetMode="External" /><Relationship Id="rId1436" Type="http://schemas.openxmlformats.org/officeDocument/2006/relationships/hyperlink" Target="https://alsi.kz/ru/catalog/aksessuary-k-printeram-i-mfu/komplekt-modulya-termicheskogo-zakrepleniya-hp-europe-ce978a-ce978a/" TargetMode="External" /><Relationship Id="rId1437" Type="http://schemas.openxmlformats.org/officeDocument/2006/relationships/hyperlink" Target="https://alsi.kz/ru/catalog/aksessuary-k-printeram-i-mfu/komplekt-perenosa-hp-220v/" TargetMode="External" /><Relationship Id="rId1438" Type="http://schemas.openxmlformats.org/officeDocument/2006/relationships/hyperlink" Target="https://alsi.kz/ru/catalog/aksessuary-k-printeram-i-mfu/komplekt-rolikov-hp-europe-c1p70a-c1p70a/" TargetMode="External" /><Relationship Id="rId1439" Type="http://schemas.openxmlformats.org/officeDocument/2006/relationships/hyperlink" Target="https://alsi.kz/ru/catalog/aksessuary-k-printeram-i-mfu/lenta-brother-tze-231-tze-231-34m/" TargetMode="External" /><Relationship Id="rId1440" Type="http://schemas.openxmlformats.org/officeDocument/2006/relationships/hyperlink" Target="https://alsi.kz/ru/catalog/aksessuary-k-printeram-i-mfu/podstavka-canon-type-s3-5545c001/" TargetMode="External" /><Relationship Id="rId1441" Type="http://schemas.openxmlformats.org/officeDocument/2006/relationships/hyperlink" Target="https://alsi.kz/ru/catalog/aksessuary-k-printeram-i-mfu/-i-hp-kit/" TargetMode="External" /><Relationship Id="rId1442" Type="http://schemas.openxmlformats.org/officeDocument/2006/relationships/hyperlink" Target="http://alsi.kz/ru/catalog/zapasnye-chasti/" TargetMode="External" /><Relationship Id="rId1443" Type="http://schemas.openxmlformats.org/officeDocument/2006/relationships/hyperlink" Target="https://alsi.kz/ru/catalog/zapasnye-chasti/baraban-canon-c-exv-59-drum-unit-3761c002/" TargetMode="External" /><Relationship Id="rId1444" Type="http://schemas.openxmlformats.org/officeDocument/2006/relationships/hyperlink" Target="https://alsi.kz/ru/catalog/zapasnye-chasti/baraban-canon-c-exv49-cym-8528b003aa/" TargetMode="External" /><Relationship Id="rId1445" Type="http://schemas.openxmlformats.org/officeDocument/2006/relationships/hyperlink" Target="https://alsi.kz/ru/catalog/zapasnye-chasti/baraban-canon-image-press-8064b001/" TargetMode="External" /><Relationship Id="rId1446" Type="http://schemas.openxmlformats.org/officeDocument/2006/relationships/hyperlink" Target="https://alsi.kz/ru/catalog/zapasnye-chasti/baraban-canon-image-press-8065b001/" TargetMode="External" /><Relationship Id="rId1447" Type="http://schemas.openxmlformats.org/officeDocument/2006/relationships/hyperlink" Target="https://alsi.kz/ru/catalog/zapasnye-chasti/baraban-hp-europe-cf219a-cf219a/" TargetMode="External" /><Relationship Id="rId1448" Type="http://schemas.openxmlformats.org/officeDocument/2006/relationships/hyperlink" Target="https://alsi.kz/ru/catalog/zapasnye-chasti/baraban-hp-cf358a/" TargetMode="External" /><Relationship Id="rId1449" Type="http://schemas.openxmlformats.org/officeDocument/2006/relationships/hyperlink" Target="https://alsi.kz/ru/catalog/zapasnye-chasti/baraban-hp-cf359a/" TargetMode="External" /><Relationship Id="rId1450" Type="http://schemas.openxmlformats.org/officeDocument/2006/relationships/hyperlink" Target="https://alsi.kz/ru/catalog/zapasnye-chasti/baraban-hp-cf364a/" TargetMode="External" /><Relationship Id="rId1451" Type="http://schemas.openxmlformats.org/officeDocument/2006/relationships/hyperlink" Target="https://alsi.kz/ru/catalog/zapasnye-chasti/baraban-hp-cf365a/" TargetMode="External" /><Relationship Id="rId1452" Type="http://schemas.openxmlformats.org/officeDocument/2006/relationships/hyperlink" Target="https://alsi.kz/ru/catalog/zapasnye-chasti/zapasnaya-chast-hp-europe-l0h25a-l0h25a/" TargetMode="External" /><Relationship Id="rId1453" Type="http://schemas.openxmlformats.org/officeDocument/2006/relationships/hyperlink" Target="https://alsi.kz/ru/catalog/zapasnye-chasti/-hp-l2718a/" TargetMode="External" /><Relationship Id="rId1454" Type="http://schemas.openxmlformats.org/officeDocument/2006/relationships/hyperlink" Target="https://alsi.kz/ru/catalog/zapasnye-chasti/komplekt-perenosa-hp-europe-b5l36a-b5l36a/" TargetMode="External" /><Relationship Id="rId1455" Type="http://schemas.openxmlformats.org/officeDocument/2006/relationships/hyperlink" Target="https://alsi.kz/ru/catalog/zapasnye-chasti/komplekt-pechatayushchey-golovki-hp-europe-713-3ed58a/" TargetMode="External" /><Relationship Id="rId1456" Type="http://schemas.openxmlformats.org/officeDocument/2006/relationships/hyperlink" Target="https://alsi.kz/ru/catalog/zapasnye-chasti/pechatayushchaya-golovka-canon-pf-04-3630b001aa/" TargetMode="External" /><Relationship Id="rId1457" Type="http://schemas.openxmlformats.org/officeDocument/2006/relationships/hyperlink" Target="https://alsi.kz/ru/catalog/zapasnye-chasti/pechatayushchaya-golovka-canon-qy6-8028-020000-qy6-8028-020000/" TargetMode="External" /><Relationship Id="rId1458" Type="http://schemas.openxmlformats.org/officeDocument/2006/relationships/hyperlink" Target="https://alsi.kz/ru/catalog/zapasnye-chasti/privod-canon-fe3-3011-000000-fe3-3011-000000/" TargetMode="External" /><Relationship Id="rId1459" Type="http://schemas.openxmlformats.org/officeDocument/2006/relationships/hyperlink" Target="http://alsi.kz/ru/catalog/kartridzhi-dlya-lazernykh-printerov-mfu-kopirov/" TargetMode="External" /><Relationship Id="rId1460" Type="http://schemas.openxmlformats.org/officeDocument/2006/relationships/hyperlink" Target="https://alsi.kz/ru/catalog/kartridzhi-dlya-lazernykh-printerov-mfu-kopirov/baraban-sharp-zt-20dr-zt-20dr/" TargetMode="External" /><Relationship Id="rId1461" Type="http://schemas.openxmlformats.org/officeDocument/2006/relationships/hyperlink" Target="https://alsi.kz/ru/catalog/kartridzhi-dlya-lazernykh-printerov-mfu-kopirov/kartridj-canon-057-3009c002/" TargetMode="External" /><Relationship Id="rId1462" Type="http://schemas.openxmlformats.org/officeDocument/2006/relationships/hyperlink" Target="https://alsi.kz/ru/catalog/kartridzhi-dlya-lazernykh-printerov-mfu-kopirov/kartridj-canon-067-5099c002/" TargetMode="External" /><Relationship Id="rId1463" Type="http://schemas.openxmlformats.org/officeDocument/2006/relationships/hyperlink" Target="https://alsi.kz/ru/catalog/kartridzhi-dlya-lazernykh-printerov-mfu-kopirov/kartridj-canon-067-5100c002/" TargetMode="External" /><Relationship Id="rId1464" Type="http://schemas.openxmlformats.org/officeDocument/2006/relationships/hyperlink" Target="https://alsi.kz/ru/catalog/kartridzhi-dlya-lazernykh-printerov-mfu-kopirov/kartridj-canon-067-5101c002/" TargetMode="External" /><Relationship Id="rId1465" Type="http://schemas.openxmlformats.org/officeDocument/2006/relationships/hyperlink" Target="https://alsi.kz/ru/catalog/kartridzhi-dlya-lazernykh-printerov-mfu-kopirov/kartridj-canon-070-5639c002/" TargetMode="External" /><Relationship Id="rId1466" Type="http://schemas.openxmlformats.org/officeDocument/2006/relationships/hyperlink" Target="https://alsi.kz/ru/catalog/kartridzhi-dlya-lazernykh-printerov-mfu-kopirov/kartridj-canon-070h-5640c002/" TargetMode="External" /><Relationship Id="rId1467" Type="http://schemas.openxmlformats.org/officeDocument/2006/relationships/hyperlink" Target="https://alsi.kz/ru/catalog/kartridzhi-dlya-lazernykh-printerov-mfu-kopirov/kartridj-canon-707-707b/" TargetMode="External" /><Relationship Id="rId1468" Type="http://schemas.openxmlformats.org/officeDocument/2006/relationships/hyperlink" Target="https://alsi.kz/ru/catalog/kartridzhi-dlya-lazernykh-printerov-mfu-kopirov/kartridj-canon-707c-707c/" TargetMode="External" /><Relationship Id="rId1469" Type="http://schemas.openxmlformats.org/officeDocument/2006/relationships/hyperlink" Target="https://alsi.kz/ru/catalog/kartridzhi-dlya-lazernykh-printerov-mfu-kopirov/kartridj-canon-707m-707m/" TargetMode="External" /><Relationship Id="rId1470" Type="http://schemas.openxmlformats.org/officeDocument/2006/relationships/hyperlink" Target="https://alsi.kz/ru/catalog/kartridzhi-dlya-lazernykh-printerov-mfu-kopirov/kartridj-canon-707y-707y/" TargetMode="External" /><Relationship Id="rId1471" Type="http://schemas.openxmlformats.org/officeDocument/2006/relationships/hyperlink" Target="https://alsi.kz/ru/catalog/kartridzhi-dlya-lazernykh-printerov-mfu-kopirov/kartridzh-canon-725/" TargetMode="External" /><Relationship Id="rId1472" Type="http://schemas.openxmlformats.org/officeDocument/2006/relationships/hyperlink" Target="https://alsi.kz/ru/catalog/kartridzhi-dlya-lazernykh-printerov-mfu-kopirov/kartridj-canon-for-drum-lbp5200-701/" TargetMode="External" /><Relationship Id="rId1473" Type="http://schemas.openxmlformats.org/officeDocument/2006/relationships/hyperlink" Target="https://alsi.kz/ru/catalog/kartridzhi-dlya-lazernykh-printerov-mfu-kopirov/kartridj-canon-lbp-cartridge-071-5645c002/" TargetMode="External" /><Relationship Id="rId1474" Type="http://schemas.openxmlformats.org/officeDocument/2006/relationships/hyperlink" Target="https://alsi.kz/ru/catalog/kartridzhi-dlya-lazernykh-printerov-mfu-kopirov/kartridj-canon-m-canon-m/" TargetMode="External" /><Relationship Id="rId1475" Type="http://schemas.openxmlformats.org/officeDocument/2006/relationships/hyperlink" Target="https://alsi.kz/ru/catalog/kartridzhi-dlya-lazernykh-printerov-mfu-kopirov/kartridj-epson-c13s050005-c13s050005/" TargetMode="External" /><Relationship Id="rId1476" Type="http://schemas.openxmlformats.org/officeDocument/2006/relationships/hyperlink" Target="https://alsi.kz/ru/catalog/kartridzhi-dlya-lazernykh-printerov-mfu-kopirov/kartridj-hp-europe-147x-w1470x/" TargetMode="External" /><Relationship Id="rId1477" Type="http://schemas.openxmlformats.org/officeDocument/2006/relationships/hyperlink" Target="https://alsi.kz/ru/catalog/kartridzhi-dlya-lazernykh-printerov-mfu-kopirov/kartridj-hp-europe-150a-w1500a/" TargetMode="External" /><Relationship Id="rId1478" Type="http://schemas.openxmlformats.org/officeDocument/2006/relationships/hyperlink" Target="https://alsi.kz/ru/catalog/kartridzhi-dlya-lazernykh-printerov-mfu-kopirov/kartridj-hp-europe-207x-w2211x/" TargetMode="External" /><Relationship Id="rId1479" Type="http://schemas.openxmlformats.org/officeDocument/2006/relationships/hyperlink" Target="https://alsi.kz/ru/catalog/kartridzhi-dlya-lazernykh-printerov-mfu-kopirov/kartridj-hp-europe-207x-w2212x/" TargetMode="External" /><Relationship Id="rId1480" Type="http://schemas.openxmlformats.org/officeDocument/2006/relationships/hyperlink" Target="https://alsi.kz/ru/catalog/kartridzhi-dlya-lazernykh-printerov-mfu-kopirov/kartridj-hp-europe-230a-w2300a/" TargetMode="External" /><Relationship Id="rId1481" Type="http://schemas.openxmlformats.org/officeDocument/2006/relationships/hyperlink" Target="https://alsi.kz/ru/catalog/kartridzhi-dlya-lazernykh-printerov-mfu-kopirov/kartridj-hp-europe-230a-w2301a/" TargetMode="External" /><Relationship Id="rId1482" Type="http://schemas.openxmlformats.org/officeDocument/2006/relationships/hyperlink" Target="https://alsi.kz/ru/catalog/kartridzhi-dlya-lazernykh-printerov-mfu-kopirov/kartridj-hp-europe-230a-w2302a/" TargetMode="External" /><Relationship Id="rId1483" Type="http://schemas.openxmlformats.org/officeDocument/2006/relationships/hyperlink" Target="https://alsi.kz/ru/catalog/kartridzhi-dlya-lazernykh-printerov-mfu-kopirov/kartridj-hp-europe-230a-w2303a/" TargetMode="External" /><Relationship Id="rId1484" Type="http://schemas.openxmlformats.org/officeDocument/2006/relationships/hyperlink" Target="https://alsi.kz/ru/catalog/kartridzhi-dlya-lazernykh-printerov-mfu-kopirov/kartridj-hp-europe-659x-w2013x/" TargetMode="External" /><Relationship Id="rId1485" Type="http://schemas.openxmlformats.org/officeDocument/2006/relationships/hyperlink" Target="https://alsi.kz/ru/catalog/kartridzhi-dlya-lazernykh-printerov-mfu-kopirov/kartridj-hp-europe-92291a-92291a/" TargetMode="External" /><Relationship Id="rId1486" Type="http://schemas.openxmlformats.org/officeDocument/2006/relationships/hyperlink" Target="https://alsi.kz/ru/catalog/kartridzhi-dlya-lazernykh-printerov-mfu-kopirov/kartridj-hp-europe-92295a-92295a/" TargetMode="External" /><Relationship Id="rId1487" Type="http://schemas.openxmlformats.org/officeDocument/2006/relationships/hyperlink" Target="https://alsi.kz/ru/catalog/kartridzhi-dlya-lazernykh-printerov-mfu-kopirov/kartridj-hp-europe-c3903a-c3903a/" TargetMode="External" /><Relationship Id="rId1488" Type="http://schemas.openxmlformats.org/officeDocument/2006/relationships/hyperlink" Target="https://alsi.kz/ru/catalog/kartridzhi-dlya-lazernykh-printerov-mfu-kopirov/kartridj-hp-europe-c3968a-c3968a/" TargetMode="External" /><Relationship Id="rId1489" Type="http://schemas.openxmlformats.org/officeDocument/2006/relationships/hyperlink" Target="https://alsi.kz/ru/catalog/kartridzhi-dlya-lazernykh-printerov-mfu-kopirov/kartridzh-hp-c9731a/" TargetMode="External" /><Relationship Id="rId1490" Type="http://schemas.openxmlformats.org/officeDocument/2006/relationships/hyperlink" Target="https://alsi.kz/ru/catalog/kartridzhi-dlya-lazernykh-printerov-mfu-kopirov/kartridzh-hp-c9732a/" TargetMode="External" /><Relationship Id="rId1491" Type="http://schemas.openxmlformats.org/officeDocument/2006/relationships/hyperlink" Target="https://alsi.kz/ru/catalog/kartridzhi-dlya-lazernykh-printerov-mfu-kopirov/kartridzh-hp-c9733a/" TargetMode="External" /><Relationship Id="rId1492" Type="http://schemas.openxmlformats.org/officeDocument/2006/relationships/hyperlink" Target="https://alsi.kz/ru/catalog/kartridzhi-dlya-lazernykh-printerov-mfu-kopirov/kartridj-hp-europe-cb541a-goluboy-cb541a/" TargetMode="External" /><Relationship Id="rId1493" Type="http://schemas.openxmlformats.org/officeDocument/2006/relationships/hyperlink" Target="https://alsi.kz/ru/catalog/kartridzhi-dlya-lazernykh-printerov-mfu-kopirov/kartridzh-hp-cc530a/" TargetMode="External" /><Relationship Id="rId1494" Type="http://schemas.openxmlformats.org/officeDocument/2006/relationships/hyperlink" Target="https://alsi.kz/ru/catalog/kartridzhi-dlya-lazernykh-printerov-mfu-kopirov/kartridzh-hp-cc531a/" TargetMode="External" /><Relationship Id="rId1495" Type="http://schemas.openxmlformats.org/officeDocument/2006/relationships/hyperlink" Target="https://alsi.kz/ru/catalog/kartridzhi-dlya-lazernykh-printerov-mfu-kopirov/kartridzh-hp-cc532a/" TargetMode="External" /><Relationship Id="rId1496" Type="http://schemas.openxmlformats.org/officeDocument/2006/relationships/hyperlink" Target="https://alsi.kz/ru/catalog/kartridzhi-dlya-lazernykh-printerov-mfu-kopirov/kartridzh-hp-ce255x/" TargetMode="External" /><Relationship Id="rId1497" Type="http://schemas.openxmlformats.org/officeDocument/2006/relationships/hyperlink" Target="https://alsi.kz/ru/catalog/kartridzhi-dlya-lazernykh-printerov-mfu-kopirov/kartridzh-hp-ce262a/" TargetMode="External" /><Relationship Id="rId1498" Type="http://schemas.openxmlformats.org/officeDocument/2006/relationships/hyperlink" Target="https://alsi.kz/ru/catalog/kartridzhi-dlya-lazernykh-printerov-mfu-kopirov/kartridzh-hp-ce263a/" TargetMode="External" /><Relationship Id="rId1499" Type="http://schemas.openxmlformats.org/officeDocument/2006/relationships/hyperlink" Target="https://alsi.kz/ru/catalog/kartridzhi-dlya-lazernykh-printerov-mfu-kopirov/kartridzh-hp-ce270a/" TargetMode="External" /><Relationship Id="rId1500" Type="http://schemas.openxmlformats.org/officeDocument/2006/relationships/hyperlink" Target="https://alsi.kz/ru/catalog/kartridzhi-dlya-lazernykh-printerov-mfu-kopirov/kartridzh-hp-ce271a/" TargetMode="External" /><Relationship Id="rId1501" Type="http://schemas.openxmlformats.org/officeDocument/2006/relationships/hyperlink" Target="https://alsi.kz/ru/catalog/kartridzhi-dlya-lazernykh-printerov-mfu-kopirov/kartridzh-hp-ce272a/" TargetMode="External" /><Relationship Id="rId1502" Type="http://schemas.openxmlformats.org/officeDocument/2006/relationships/hyperlink" Target="https://alsi.kz/ru/catalog/kartridzhi-dlya-lazernykh-printerov-mfu-kopirov/kartridzh-hp-ce273a/" TargetMode="External" /><Relationship Id="rId1503" Type="http://schemas.openxmlformats.org/officeDocument/2006/relationships/hyperlink" Target="https://alsi.kz/ru/catalog/kartridzhi-dlya-lazernykh-printerov-mfu-kopirov/kartridzh-hp-ce400a/" TargetMode="External" /><Relationship Id="rId1504" Type="http://schemas.openxmlformats.org/officeDocument/2006/relationships/hyperlink" Target="https://alsi.kz/ru/catalog/kartridzhi-dlya-lazernykh-printerov-mfu-kopirov/kartridj-hp-europe-ce400x-ce400x/" TargetMode="External" /><Relationship Id="rId1505" Type="http://schemas.openxmlformats.org/officeDocument/2006/relationships/hyperlink" Target="https://alsi.kz/ru/catalog/kartridzhi-dlya-lazernykh-printerov-mfu-kopirov/kartridzh-hp-ce401a/" TargetMode="External" /><Relationship Id="rId1506" Type="http://schemas.openxmlformats.org/officeDocument/2006/relationships/hyperlink" Target="https://alsi.kz/ru/catalog/kartridzhi-dlya-lazernykh-printerov-mfu-kopirov/kartridzh-hp-ce402a/" TargetMode="External" /><Relationship Id="rId1507" Type="http://schemas.openxmlformats.org/officeDocument/2006/relationships/hyperlink" Target="https://alsi.kz/ru/catalog/kartridzhi-dlya-lazernykh-printerov-mfu-kopirov/kartridzh-hp-ce403a/" TargetMode="External" /><Relationship Id="rId1508" Type="http://schemas.openxmlformats.org/officeDocument/2006/relationships/hyperlink" Target="https://alsi.kz/ru/catalog/kartridzhi-dlya-lazernykh-printerov-mfu-kopirov/-hp-ce505d/" TargetMode="External" /><Relationship Id="rId1509" Type="http://schemas.openxmlformats.org/officeDocument/2006/relationships/hyperlink" Target="https://alsi.kz/ru/catalog/kartridzhi-dlya-lazernykh-printerov-mfu-kopirov/kartridj-hp-europe-cf217a-cf217a/" TargetMode="External" /><Relationship Id="rId1510" Type="http://schemas.openxmlformats.org/officeDocument/2006/relationships/hyperlink" Target="https://alsi.kz/ru/catalog/kartridzhi-dlya-lazernykh-printerov-mfu-kopirov/kartridj-hp-europe-cf226a-cf226a/" TargetMode="External" /><Relationship Id="rId1511" Type="http://schemas.openxmlformats.org/officeDocument/2006/relationships/hyperlink" Target="https://alsi.kz/ru/catalog/kartridzhi-dlya-lazernykh-printerov-mfu-kopirov/kartridj-hp-europe-cf226x-cf226x/" TargetMode="External" /><Relationship Id="rId1512" Type="http://schemas.openxmlformats.org/officeDocument/2006/relationships/hyperlink" Target="https://alsi.kz/ru/catalog/kartridzhi-dlya-lazernykh-printerov-mfu-kopirov/kartridj-hp-europe-cf230x-cf230x/" TargetMode="External" /><Relationship Id="rId1513" Type="http://schemas.openxmlformats.org/officeDocument/2006/relationships/hyperlink" Target="https://alsi.kz/ru/catalog/kartridzhi-dlya-lazernykh-printerov-mfu-kopirov/kartridj-hp-europe-cf259a59a-cf259a/" TargetMode="External" /><Relationship Id="rId1514" Type="http://schemas.openxmlformats.org/officeDocument/2006/relationships/hyperlink" Target="https://alsi.kz/ru/catalog/kartridzhi-dlya-lazernykh-printerov-mfu-kopirov/kartridj-hp-europe-cf259x-cf259x/" TargetMode="External" /><Relationship Id="rId1515" Type="http://schemas.openxmlformats.org/officeDocument/2006/relationships/hyperlink" Target="https://alsi.kz/ru/catalog/kartridzhi-dlya-lazernykh-printerov-mfu-kopirov/kartridzh-hp-cf280a/" TargetMode="External" /><Relationship Id="rId1516" Type="http://schemas.openxmlformats.org/officeDocument/2006/relationships/hyperlink" Target="https://alsi.kz/ru/catalog/kartridzhi-dlya-lazernykh-printerov-mfu-kopirov/-hp-cf281x/" TargetMode="External" /><Relationship Id="rId1517" Type="http://schemas.openxmlformats.org/officeDocument/2006/relationships/hyperlink" Target="https://alsi.kz/ru/catalog/kartridzhi-dlya-lazernykh-printerov-mfu-kopirov/kartridj-hp-cf400a/" TargetMode="External" /><Relationship Id="rId1518" Type="http://schemas.openxmlformats.org/officeDocument/2006/relationships/hyperlink" Target="https://alsi.kz/ru/catalog/kartridzhi-dlya-lazernykh-printerov-mfu-kopirov/kartridj-hp-europe-cf400x-cf400x/" TargetMode="External" /><Relationship Id="rId1519" Type="http://schemas.openxmlformats.org/officeDocument/2006/relationships/hyperlink" Target="https://alsi.kz/ru/catalog/kartridzhi-dlya-lazernykh-printerov-mfu-kopirov/kartridj-hp-cf401a/" TargetMode="External" /><Relationship Id="rId1520" Type="http://schemas.openxmlformats.org/officeDocument/2006/relationships/hyperlink" Target="https://alsi.kz/ru/catalog/kartridzhi-dlya-lazernykh-printerov-mfu-kopirov/kartridj-hp-cf402a/" TargetMode="External" /><Relationship Id="rId1521" Type="http://schemas.openxmlformats.org/officeDocument/2006/relationships/hyperlink" Target="https://alsi.kz/ru/catalog/kartridzhi-dlya-lazernykh-printerov-mfu-kopirov/kartridj-hp-cf403a/" TargetMode="External" /><Relationship Id="rId1522" Type="http://schemas.openxmlformats.org/officeDocument/2006/relationships/hyperlink" Target="https://alsi.kz/ru/catalog/kartridzhi-dlya-lazernykh-printerov-mfu-kopirov/kartridj-hp-europe-cf533a205a-cf533a/" TargetMode="External" /><Relationship Id="rId1523" Type="http://schemas.openxmlformats.org/officeDocument/2006/relationships/hyperlink" Target="https://alsi.kz/ru/catalog/kartridzhi-dlya-lazernykh-printerov-mfu-kopirov/kartridj-hp-europe-cf540a-cf540a/" TargetMode="External" /><Relationship Id="rId1524" Type="http://schemas.openxmlformats.org/officeDocument/2006/relationships/hyperlink" Target="https://alsi.kz/ru/catalog/kartridzhi-dlya-lazernykh-printerov-mfu-kopirov/kartridj-hp-europe-cf541a-cf541a/" TargetMode="External" /><Relationship Id="rId1525" Type="http://schemas.openxmlformats.org/officeDocument/2006/relationships/hyperlink" Target="https://alsi.kz/ru/catalog/kartridzhi-dlya-lazernykh-printerov-mfu-kopirov/kartridj-hp-europe-cf542a-cf542a/" TargetMode="External" /><Relationship Id="rId1526" Type="http://schemas.openxmlformats.org/officeDocument/2006/relationships/hyperlink" Target="https://alsi.kz/ru/catalog/kartridzhi-dlya-lazernykh-printerov-mfu-kopirov/kartridj-hp-europe-cf543a-cf543a/" TargetMode="External" /><Relationship Id="rId1527" Type="http://schemas.openxmlformats.org/officeDocument/2006/relationships/hyperlink" Target="https://alsi.kz/ru/catalog/kartridzhi-dlya-lazernykh-printerov-mfu-kopirov/kartridzh-hp-cn053ae/" TargetMode="External" /><Relationship Id="rId1528" Type="http://schemas.openxmlformats.org/officeDocument/2006/relationships/hyperlink" Target="https://alsi.kz/ru/catalog/kartridzhi-dlya-lazernykh-printerov-mfu-kopirov/kartridzh-hp-q5949a/" TargetMode="External" /><Relationship Id="rId1529" Type="http://schemas.openxmlformats.org/officeDocument/2006/relationships/hyperlink" Target="https://alsi.kz/ru/catalog/kartridzhi-dlya-lazernykh-printerov-mfu-kopirov/kartridj-hp-europe-q7563a-q7563a/" TargetMode="External" /><Relationship Id="rId1530" Type="http://schemas.openxmlformats.org/officeDocument/2006/relationships/hyperlink" Target="https://alsi.kz/ru/catalog/kartridzhi-dlya-lazernykh-printerov-mfu-kopirov/kartridj-hp-europe-w1106a106a-w1106a/" TargetMode="External" /><Relationship Id="rId1531" Type="http://schemas.openxmlformats.org/officeDocument/2006/relationships/hyperlink" Target="https://alsi.kz/ru/catalog/kartridzhi-dlya-lazernykh-printerov-mfu-kopirov/kartridj-hp-europe-w2000a658a-w2000a/" TargetMode="External" /><Relationship Id="rId1532" Type="http://schemas.openxmlformats.org/officeDocument/2006/relationships/hyperlink" Target="https://alsi.kz/ru/catalog/kartridzhi-dlya-lazernykh-printerov-mfu-kopirov/kartridj-hp-europe-w2001a658a-w2001a/" TargetMode="External" /><Relationship Id="rId1533" Type="http://schemas.openxmlformats.org/officeDocument/2006/relationships/hyperlink" Target="https://alsi.kz/ru/catalog/kartridzhi-dlya-lazernykh-printerov-mfu-kopirov/kartridj-hp-europe-w2003a658a-w2003a/" TargetMode="External" /><Relationship Id="rId1534" Type="http://schemas.openxmlformats.org/officeDocument/2006/relationships/hyperlink" Target="https://alsi.kz/ru/catalog/kartridzhi-dlya-lazernykh-printerov-mfu-kopirov/kartridj-hp-europe-w2011a659a-w2011a/" TargetMode="External" /><Relationship Id="rId1535" Type="http://schemas.openxmlformats.org/officeDocument/2006/relationships/hyperlink" Target="https://alsi.kz/ru/catalog/kartridzhi-dlya-lazernykh-printerov-mfu-kopirov/kartridj-hp-europe-w2012a659a-w2012a/" TargetMode="External" /><Relationship Id="rId1536" Type="http://schemas.openxmlformats.org/officeDocument/2006/relationships/hyperlink" Target="https://alsi.kz/ru/catalog/kartridzhi-dlya-lazernykh-printerov-mfu-kopirov/kartridj-hp-europe-w2013a659a-w2013a/" TargetMode="External" /><Relationship Id="rId1537" Type="http://schemas.openxmlformats.org/officeDocument/2006/relationships/hyperlink" Target="https://alsi.kz/ru/catalog/kartridzhi-dlya-lazernykh-printerov-mfu-kopirov/kartridj-hp-europece341alazernyygoluboy-124110/" TargetMode="External" /><Relationship Id="rId1538" Type="http://schemas.openxmlformats.org/officeDocument/2006/relationships/hyperlink" Target="https://alsi.kz/ru/catalog/kartridzhi-dlya-lazernykh-printerov-mfu-kopirov/kartridj-hp-europece342alazernyyjeltyy-124111/" TargetMode="External" /><Relationship Id="rId1539" Type="http://schemas.openxmlformats.org/officeDocument/2006/relationships/hyperlink" Target="https://alsi.kz/ru/catalog/kartridzhi-dlya-lazernykh-printerov-mfu-kopirov/kartridj-hp-europece343alazernyypurpurnyy-124112/" TargetMode="External" /><Relationship Id="rId1540" Type="http://schemas.openxmlformats.org/officeDocument/2006/relationships/hyperlink" Target="https://alsi.kz/ru/catalog/kartridzhi-dlya-lazernykh-printerov-mfu-kopirov/kartridj-hp-q5950a-chernyy-q5950a/" TargetMode="External" /><Relationship Id="rId1541" Type="http://schemas.openxmlformats.org/officeDocument/2006/relationships/hyperlink" Target="https://alsi.kz/ru/catalog/kartridzhi-dlya-lazernykh-printerov-mfu-kopirov/kartridj-hp-q5951a-goluboy-q5951a/" TargetMode="External" /><Relationship Id="rId1542" Type="http://schemas.openxmlformats.org/officeDocument/2006/relationships/hyperlink" Target="https://alsi.kz/ru/catalog/kartridzhi-dlya-lazernykh-printerov-mfu-kopirov/kartridj-hp-q5952a-jeltyy-q5952a/" TargetMode="External" /><Relationship Id="rId1543" Type="http://schemas.openxmlformats.org/officeDocument/2006/relationships/hyperlink" Target="https://alsi.kz/ru/catalog/kartridzhi-dlya-lazernykh-printerov-mfu-kopirov/kartridj-hp-q5953a-purpurnyy-q5953a/" TargetMode="External" /><Relationship Id="rId1544" Type="http://schemas.openxmlformats.org/officeDocument/2006/relationships/hyperlink" Target="https://alsi.kz/ru/catalog/kartridzhi-dlya-lazernykh-printerov-mfu-kopirov/kartridj-nashuatec-mpc3300-841141/" TargetMode="External" /><Relationship Id="rId1545" Type="http://schemas.openxmlformats.org/officeDocument/2006/relationships/hyperlink" Target="https://alsi.kz/ru/catalog/kartridzhi-dlya-lazernykh-printerov-mfu-kopirov/kartridj-nashuatec-mpc3300-841142/" TargetMode="External" /><Relationship Id="rId1546" Type="http://schemas.openxmlformats.org/officeDocument/2006/relationships/hyperlink" Target="https://alsi.kz/ru/catalog/kartridzhi-dlya-lazernykh-printerov-mfu-kopirov/kartridj-nashuatec-mpc3300-841143/" TargetMode="External" /><Relationship Id="rId1547" Type="http://schemas.openxmlformats.org/officeDocument/2006/relationships/hyperlink" Target="https://alsi.kz/ru/catalog/kartridzhi-dlya-lazernykh-printerov-mfu-kopirov/kartridj-samsung-ml--1610d2-ml1610/" TargetMode="External" /><Relationship Id="rId1548" Type="http://schemas.openxmlformats.org/officeDocument/2006/relationships/hyperlink" Target="https://alsi.kz/ru/catalog/kartridzhi-dlya-lazernykh-printerov-mfu-kopirov/kartridj-samsung-ml-1710-1710d3/" TargetMode="External" /><Relationship Id="rId1549" Type="http://schemas.openxmlformats.org/officeDocument/2006/relationships/hyperlink" Target="https://alsi.kz/ru/catalog/kartridzhi-dlya-lazernykh-printerov-mfu-kopirov/kartridj-samsung-scx-4521d3-scx-4521d3/" TargetMode="External" /><Relationship Id="rId1550" Type="http://schemas.openxmlformats.org/officeDocument/2006/relationships/hyperlink" Target="https://alsi.kz/ru/catalog/kartridzhi-dlya-lazernykh-printerov-mfu-kopirov/kartridj-samsung-scx-d4200a-scx-d4200a/" TargetMode="External" /><Relationship Id="rId1551" Type="http://schemas.openxmlformats.org/officeDocument/2006/relationships/hyperlink" Target="https://alsi.kz/ru/catalog/kartridzhi-dlya-lazernykh-printerov-mfu-kopirov/kartridj-ultra-cf259xbez-chipa-analog-cf259xultra/" TargetMode="External" /><Relationship Id="rId1552" Type="http://schemas.openxmlformats.org/officeDocument/2006/relationships/hyperlink" Target="https://alsi.kz/ru/catalog/kartridzhi-dlya-lazernykh-printerov-mfu-kopirov/kartridj-xerox-106r03733-metered-dlya-xerox-versalink-c7020c7025c7030-106r03733/" TargetMode="External" /><Relationship Id="rId1553" Type="http://schemas.openxmlformats.org/officeDocument/2006/relationships/hyperlink" Target="https://alsi.kz/ru/catalog/kartridzhi-dlya-lazernykh-printerov-mfu-kopirov/kartridj-xerox-106r03734-106r03734/" TargetMode="External" /><Relationship Id="rId1554" Type="http://schemas.openxmlformats.org/officeDocument/2006/relationships/hyperlink" Target="https://alsi.kz/ru/catalog/kartridzhi-dlya-lazernykh-printerov-mfu-kopirov/kartridj-xerox-106r03735-metered-dlya-xerox-versalink-c7020c7025c7030-106r03735/" TargetMode="External" /><Relationship Id="rId1555" Type="http://schemas.openxmlformats.org/officeDocument/2006/relationships/hyperlink" Target="https://alsi.kz/ru/catalog/kartridzhi-dlya-lazernykh-printerov-mfu-kopirov/kartridj-xerox-106r03736-metered-dlya-xerox-versalink-c7020c7025c7030-106r03736/" TargetMode="External" /><Relationship Id="rId1556" Type="http://schemas.openxmlformats.org/officeDocument/2006/relationships/hyperlink" Target="https://alsi.kz/ru/catalog/kartridzhi-dlya-lazernykh-printerov-mfu-kopirov/kartridj-xerox-113r00276-113r00276/" TargetMode="External" /><Relationship Id="rId1557" Type="http://schemas.openxmlformats.org/officeDocument/2006/relationships/hyperlink" Target="https://alsi.kz/ru/catalog/kartridzhi-dlya-lazernykh-printerov-mfu-kopirov/kartridj-xerox-113r00619-113r00619/" TargetMode="External" /><Relationship Id="rId1558" Type="http://schemas.openxmlformats.org/officeDocument/2006/relationships/hyperlink" Target="https://alsi.kz/ru/catalog/kartridzhi-dlya-lazernykh-printerov-mfu-kopirov/kartridj-xerox-p8ex-1p603p06174/" TargetMode="External" /><Relationship Id="rId1559" Type="http://schemas.openxmlformats.org/officeDocument/2006/relationships/hyperlink" Target="https://alsi.kz/ru/catalog/kartridzhi-dlya-lazernykh-printerov-mfu-kopirov/kartridj-mak-ce255a-analog-ce255amak/" TargetMode="External" /><Relationship Id="rId1560" Type="http://schemas.openxmlformats.org/officeDocument/2006/relationships/hyperlink" Target="https://alsi.kz/ru/catalog/kartridzhi-dlya-lazernykh-printerov-mfu-kopirov/kopirovalnyy-kartridj-xerox-013r00551-013r00551/" TargetMode="External" /><Relationship Id="rId1561" Type="http://schemas.openxmlformats.org/officeDocument/2006/relationships/hyperlink" Target="https://alsi.kz/ru/catalog/kartridzhi-dlya-lazernykh-printerov-mfu-kopirov/kopirovalnyy-kartridj-xerox-013r00553-013r00553/" TargetMode="External" /><Relationship Id="rId1562" Type="http://schemas.openxmlformats.org/officeDocument/2006/relationships/hyperlink" Target="https://alsi.kz/ru/catalog/kartridzhi-dlya-lazernykh-printerov-mfu-kopirov/kopirovalnyy-kartridj-xerox-113r00495-113r00495/" TargetMode="External" /><Relationship Id="rId1563" Type="http://schemas.openxmlformats.org/officeDocument/2006/relationships/hyperlink" Target="https://alsi.kz/ru/catalog/kartridzhi-dlya-lazernykh-printerov-mfu-kopirov/kopirovalnyy-kartridj-xerox-phaser-6k-106r00646/" TargetMode="External" /><Relationship Id="rId1564" Type="http://schemas.openxmlformats.org/officeDocument/2006/relationships/hyperlink" Target="https://alsi.kz/ru/catalog/kartridzhi-dlya-lazernykh-printerov-mfu-kopirov/print-kartridj-xerox-101r00474-101r00474/" TargetMode="External" /><Relationship Id="rId1565" Type="http://schemas.openxmlformats.org/officeDocument/2006/relationships/hyperlink" Target="https://alsi.kz/ru/catalog/kartridzhi-dlya-lazernykh-printerov-mfu-kopirov/print-kartridj-xerox-2125-113r00445/" TargetMode="External" /><Relationship Id="rId1566" Type="http://schemas.openxmlformats.org/officeDocument/2006/relationships/hyperlink" Target="https://alsi.kz/ru/catalog/kartridzhi-dlya-lazernykh-printerov-mfu-kopirov/print-kartridj-xerox-p8ex-113r00296/" TargetMode="External" /><Relationship Id="rId1567" Type="http://schemas.openxmlformats.org/officeDocument/2006/relationships/hyperlink" Target="https://alsi.kz/ru/catalog/kartridzhi-dlya-lazernykh-printerov-mfu-kopirov/toner-canon-c-exv-65-5761c001/" TargetMode="External" /><Relationship Id="rId1568" Type="http://schemas.openxmlformats.org/officeDocument/2006/relationships/hyperlink" Target="https://alsi.kz/ru/catalog/kartridzhi-dlya-lazernykh-printerov-mfu-kopirov/toner-canon-c-exv-65-5762c001/" TargetMode="External" /><Relationship Id="rId1569" Type="http://schemas.openxmlformats.org/officeDocument/2006/relationships/hyperlink" Target="https://alsi.kz/ru/catalog/kartridzhi-dlya-lazernykh-printerov-mfu-kopirov/toner-canon-c-exv-65-5763c001/" TargetMode="External" /><Relationship Id="rId1570" Type="http://schemas.openxmlformats.org/officeDocument/2006/relationships/hyperlink" Target="https://alsi.kz/ru/catalog/kartridzhi-dlya-lazernykh-printerov-mfu-kopirov/toner-canon-c-exv-65-5764c001/" TargetMode="External" /><Relationship Id="rId1571" Type="http://schemas.openxmlformats.org/officeDocument/2006/relationships/hyperlink" Target="https://alsi.kz/ru/catalog/kartridzhi-dlya-lazernykh-printerov-mfu-kopirov/toner-canon-t03-2725c001/" TargetMode="External" /><Relationship Id="rId1572" Type="http://schemas.openxmlformats.org/officeDocument/2006/relationships/hyperlink" Target="https://alsi.kz/ru/catalog/kartridzhi-dlya-lazernykh-printerov-mfu-kopirov/toner-kartridj-canon-040-0456c001/" TargetMode="External" /><Relationship Id="rId1573" Type="http://schemas.openxmlformats.org/officeDocument/2006/relationships/hyperlink" Target="https://alsi.kz/ru/catalog/kartridzhi-dlya-lazernykh-printerov-mfu-kopirov/toner-kartridj-epson-c13s050038-c13s050038/" TargetMode="External" /><Relationship Id="rId1574" Type="http://schemas.openxmlformats.org/officeDocument/2006/relationships/hyperlink" Target="https://alsi.kz/ru/catalog/kartridzhi-dlya-lazernykh-printerov-mfu-kopirov/toner-kartridj-epson-c13s050040-c13s050040/" TargetMode="External" /><Relationship Id="rId1575" Type="http://schemas.openxmlformats.org/officeDocument/2006/relationships/hyperlink" Target="https://alsi.kz/ru/catalog/kartridzhi-dlya-lazernykh-printerov-mfu-kopirov/toner-kartridj-epson-c13s050041-c13s050041/" TargetMode="External" /><Relationship Id="rId1576" Type="http://schemas.openxmlformats.org/officeDocument/2006/relationships/hyperlink" Target="https://alsi.kz/ru/catalog/kartridzhi-dlya-lazernykh-printerov-mfu-kopirov/toner-kartridj-epson-c13s050097-c13s050097/" TargetMode="External" /><Relationship Id="rId1577" Type="http://schemas.openxmlformats.org/officeDocument/2006/relationships/hyperlink" Target="https://alsi.kz/ru/catalog/kartridzhi-dlya-lazernykh-printerov-mfu-kopirov/toner-kartridj-epson-c13s050098-c13s050098/" TargetMode="External" /><Relationship Id="rId1578" Type="http://schemas.openxmlformats.org/officeDocument/2006/relationships/hyperlink" Target="https://alsi.kz/ru/catalog/kartridzhi-dlya-lazernykh-printerov-mfu-kopirov/toner-kartridj-epson-c13s050099-c13s050099/" TargetMode="External" /><Relationship Id="rId1579" Type="http://schemas.openxmlformats.org/officeDocument/2006/relationships/hyperlink" Target="https://alsi.kz/ru/catalog/kartridzhi-dlya-lazernykh-printerov-mfu-kopirov/toner-kartridj-epson-c13s050100-c13s050100/" TargetMode="External" /><Relationship Id="rId1580" Type="http://schemas.openxmlformats.org/officeDocument/2006/relationships/hyperlink" Target="https://alsi.kz/ru/catalog/kartridzhi-dlya-lazernykh-printerov-mfu-kopirov/toner-kartridj-epson-c13s050187-c13s050187/" TargetMode="External" /><Relationship Id="rId1581" Type="http://schemas.openxmlformats.org/officeDocument/2006/relationships/hyperlink" Target="https://alsi.kz/ru/catalog/kartridzhi-dlya-lazernykh-printerov-mfu-kopirov/toner-kartridj-epson-c13s050188-c13s050188/" TargetMode="External" /><Relationship Id="rId1582" Type="http://schemas.openxmlformats.org/officeDocument/2006/relationships/hyperlink" Target="https://alsi.kz/ru/catalog/kartridzhi-dlya-lazernykh-printerov-mfu-kopirov/toner-kartridj-epson-c13s050189-c13s050189/" TargetMode="External" /><Relationship Id="rId1583" Type="http://schemas.openxmlformats.org/officeDocument/2006/relationships/hyperlink" Target="https://alsi.kz/ru/catalog/kartridzhi-dlya-lazernykh-printerov-mfu-kopirov/toner-kartridj-epson-c13s050190-c13s050190/" TargetMode="External" /><Relationship Id="rId1584" Type="http://schemas.openxmlformats.org/officeDocument/2006/relationships/hyperlink" Target="https://alsi.kz/ru/catalog/kartridzhi-dlya-lazernykh-printerov-mfu-kopirov/toner-kartridj-epson-c13s050210-c13s050210/" TargetMode="External" /><Relationship Id="rId1585" Type="http://schemas.openxmlformats.org/officeDocument/2006/relationships/hyperlink" Target="https://alsi.kz/ru/catalog/kartridzhi-dlya-lazernykh-printerov-mfu-kopirov/toner-kartridj-epson-c13s050211-c13s050211/" TargetMode="External" /><Relationship Id="rId1586" Type="http://schemas.openxmlformats.org/officeDocument/2006/relationships/hyperlink" Target="https://alsi.kz/ru/catalog/kartridzhi-dlya-lazernykh-printerov-mfu-kopirov/toner-kartridj-epson-c13s050212-c13s050212/" TargetMode="External" /><Relationship Id="rId1587" Type="http://schemas.openxmlformats.org/officeDocument/2006/relationships/hyperlink" Target="https://alsi.kz/ru/catalog/kartridzhi-dlya-lazernykh-printerov-mfu-kopirov/toner-kartridj-epson-c13s050213-c13s050213/" TargetMode="External" /><Relationship Id="rId1588" Type="http://schemas.openxmlformats.org/officeDocument/2006/relationships/hyperlink" Target="https://alsi.kz/ru/catalog/kartridzhi-dlya-lazernykh-printerov-mfu-kopirov/toner-kartridj-epson-c13s050226-c13s050226/" TargetMode="External" /><Relationship Id="rId1589" Type="http://schemas.openxmlformats.org/officeDocument/2006/relationships/hyperlink" Target="https://alsi.kz/ru/catalog/kartridzhi-dlya-lazernykh-printerov-mfu-kopirov/toner-kartridj-epson-c13s050227-c13s050227/" TargetMode="External" /><Relationship Id="rId1590" Type="http://schemas.openxmlformats.org/officeDocument/2006/relationships/hyperlink" Target="https://alsi.kz/ru/catalog/kartridzhi-dlya-lazernykh-printerov-mfu-kopirov/toner-kartridj-epson-c13s050228-c13s050228/" TargetMode="External" /><Relationship Id="rId1591" Type="http://schemas.openxmlformats.org/officeDocument/2006/relationships/hyperlink" Target="https://alsi.kz/ru/catalog/kartridzhi-dlya-lazernykh-printerov-mfu-kopirov/toner-kartridj-hp-europe-145a-w1450a/" TargetMode="External" /><Relationship Id="rId1592" Type="http://schemas.openxmlformats.org/officeDocument/2006/relationships/hyperlink" Target="https://alsi.kz/ru/catalog/kartridzhi-dlya-lazernykh-printerov-mfu-kopirov/toner-kartridj-hp-europe-145x-w1450x/" TargetMode="External" /><Relationship Id="rId1593" Type="http://schemas.openxmlformats.org/officeDocument/2006/relationships/hyperlink" Target="https://alsi.kz/ru/catalog/kartridzhi-dlya-lazernykh-printerov-mfu-kopirov/toner-kartridj-xerox-006r01462-006r01462/" TargetMode="External" /><Relationship Id="rId1594" Type="http://schemas.openxmlformats.org/officeDocument/2006/relationships/hyperlink" Target="https://alsi.kz/ru/catalog/kartridzhi-dlya-lazernykh-printerov-mfu-kopirov/toner-kartridj-xerox-haser-3610wc-3615dn-106r02732/" TargetMode="External" /><Relationship Id="rId1595" Type="http://schemas.openxmlformats.org/officeDocument/2006/relationships/hyperlink" Target="http://alsi.kz/ru/catalog/kartridzhi-dlya-matrichnykh-printerov/" TargetMode="External" /><Relationship Id="rId1596" Type="http://schemas.openxmlformats.org/officeDocument/2006/relationships/hyperlink" Target="https://alsi.kz/ru/catalog/kartridzhi-dlya-matrichnykh-printerov/kartridj-epson-c13s015445ba-c13s015445ba/" TargetMode="External" /><Relationship Id="rId1597" Type="http://schemas.openxmlformats.org/officeDocument/2006/relationships/hyperlink" Target="https://alsi.kz/ru/catalog/kartridzhi-dlya-matrichnykh-printerov/kartridj-epson-lx100-2999rd/" TargetMode="External" /><Relationship Id="rId1598" Type="http://schemas.openxmlformats.org/officeDocument/2006/relationships/hyperlink" Target="https://alsi.kz/ru/catalog/kartridzhi-dlya-matrichnykh-printerov/kartridj-mt-62156218-mt-6215/" TargetMode="External" /><Relationship Id="rId1599" Type="http://schemas.openxmlformats.org/officeDocument/2006/relationships/hyperlink" Target="https://alsi.kz/ru/catalog/kartridzhi-dlya-matrichnykh-printerov/kartridj-oki-microline-ml55205521559055915500-ml5520/" TargetMode="External" /><Relationship Id="rId1600" Type="http://schemas.openxmlformats.org/officeDocument/2006/relationships/hyperlink" Target="https://alsi.kz/ru/catalog/kartridzhi-dlya-matrichnykh-printerov/kartridj-okidata-ml-520521590591-/" TargetMode="External" /><Relationship Id="rId1601" Type="http://schemas.openxmlformats.org/officeDocument/2006/relationships/hyperlink" Target="https://alsi.kz/ru/catalog/kartridzhi-dlya-matrichnykh-printerov/kartridj-panasonic-kx-p459-kx-p459/" TargetMode="External" /><Relationship Id="rId1602" Type="http://schemas.openxmlformats.org/officeDocument/2006/relationships/hyperlink" Target="https://alsi.kz/ru/catalog/kartridzhi-dlya-matrichnykh-printerov/kartridj-lentochnyy-epson-dfx-50008000lq-8766-lomond-2884fn-l0201002/" TargetMode="External" /><Relationship Id="rId1603" Type="http://schemas.openxmlformats.org/officeDocument/2006/relationships/hyperlink" Target="https://alsi.kz/ru/catalog/kartridzhi-dlya-matrichnykh-printerov/kartridj-lentochnyy-epson-lq-2070217021802080fx21702180-c13s015086-lomond-c13s015086/" TargetMode="External" /><Relationship Id="rId1604" Type="http://schemas.openxmlformats.org/officeDocument/2006/relationships/hyperlink" Target="https://alsi.kz/ru/catalog/kartridzhi-dlya-matrichnykh-printerov/lenta-epson-c13s015055-c13s015055/" TargetMode="External" /><Relationship Id="rId1605" Type="http://schemas.openxmlformats.org/officeDocument/2006/relationships/hyperlink" Target="http://alsi.kz/ru/catalog/kartridzhi-dlya-struynykh-printerov-mfu-plotterov/" TargetMode="External" /><Relationship Id="rId1606" Type="http://schemas.openxmlformats.org/officeDocument/2006/relationships/hyperlink" Target="https://alsi.kz/ru/catalog/kartridzhi-dlya-struynykh-printerov-mfu-plotterov/kartridj-canon-ink-pfi-030-3488c001/" TargetMode="External" /><Relationship Id="rId1607" Type="http://schemas.openxmlformats.org/officeDocument/2006/relationships/hyperlink" Target="https://alsi.kz/ru/catalog/kartridzhi-dlya-struynykh-printerov-mfu-plotterov/kartridj-canon-ink-pfi-030-3489c001/" TargetMode="External" /><Relationship Id="rId1608" Type="http://schemas.openxmlformats.org/officeDocument/2006/relationships/hyperlink" Target="https://alsi.kz/ru/catalog/kartridzhi-dlya-struynykh-printerov-mfu-plotterov/kartridj-canon-ink-pfi-030-3490c001/" TargetMode="External" /><Relationship Id="rId1609" Type="http://schemas.openxmlformats.org/officeDocument/2006/relationships/hyperlink" Target="https://alsi.kz/ru/catalog/kartridzhi-dlya-struynykh-printerov-mfu-plotterov/kartridj-canon-ink-pfi-030-3492c001/" TargetMode="External" /><Relationship Id="rId1610" Type="http://schemas.openxmlformats.org/officeDocument/2006/relationships/hyperlink" Target="https://alsi.kz/ru/catalog/kartridzhi-dlya-struynykh-printerov-mfu-plotterov/kartridj-canon-ink-pfi-031-6265c001/" TargetMode="External" /><Relationship Id="rId1611" Type="http://schemas.openxmlformats.org/officeDocument/2006/relationships/hyperlink" Target="https://alsi.kz/ru/catalog/kartridzhi-dlya-struynykh-printerov-mfu-plotterov/kartridj-canon-pfi-120-black-2885c001/" TargetMode="External" /><Relationship Id="rId1612" Type="http://schemas.openxmlformats.org/officeDocument/2006/relationships/hyperlink" Target="https://alsi.kz/ru/catalog/kartridzhi-dlya-struynykh-printerov-mfu-plotterov/kartridj-canon-pfi-120-cyan-2886c001/" TargetMode="External" /><Relationship Id="rId1613" Type="http://schemas.openxmlformats.org/officeDocument/2006/relationships/hyperlink" Target="https://alsi.kz/ru/catalog/kartridzhi-dlya-struynykh-printerov-mfu-plotterov/kartridj-canon-pfi-120-yellow-2888c001/" TargetMode="External" /><Relationship Id="rId1614" Type="http://schemas.openxmlformats.org/officeDocument/2006/relationships/hyperlink" Target="https://alsi.kz/ru/catalog/kartridzhi-dlya-struynykh-printerov-mfu-plotterov/kartridj-canon-pfi-120mbk-2884c001/" TargetMode="External" /><Relationship Id="rId1615" Type="http://schemas.openxmlformats.org/officeDocument/2006/relationships/hyperlink" Target="https://alsi.kz/ru/catalog/kartridzhi-dlya-struynykh-printerov-mfu-plotterov/kartridj-canon-pfi-1300-co-0821c001/" TargetMode="External" /><Relationship Id="rId1616" Type="http://schemas.openxmlformats.org/officeDocument/2006/relationships/hyperlink" Target="https://alsi.kz/ru/catalog/kartridzhi-dlya-struynykh-printerov-mfu-plotterov/kartridj-canon-pfi-1300-pc-0815c001/" TargetMode="External" /><Relationship Id="rId1617" Type="http://schemas.openxmlformats.org/officeDocument/2006/relationships/hyperlink" Target="https://alsi.kz/ru/catalog/kartridzhi-dlya-struynykh-printerov-mfu-plotterov/kartridj-canon-pfi-1300-pm-0816c001/" TargetMode="External" /><Relationship Id="rId1618" Type="http://schemas.openxmlformats.org/officeDocument/2006/relationships/hyperlink" Target="https://alsi.kz/ru/catalog/kartridzhi-dlya-struynykh-printerov-mfu-plotterov/kartridj-canon-pfi-1300-r-0819c001/" TargetMode="External" /><Relationship Id="rId1619" Type="http://schemas.openxmlformats.org/officeDocument/2006/relationships/hyperlink" Target="https://alsi.kz/ru/catalog/kartridzhi-dlya-struynykh-printerov-mfu-plotterov/kartridj-canon-pfi-310bk-2359c001/" TargetMode="External" /><Relationship Id="rId1620" Type="http://schemas.openxmlformats.org/officeDocument/2006/relationships/hyperlink" Target="https://alsi.kz/ru/catalog/kartridzhi-dlya-struynykh-printerov-mfu-plotterov/kartridj-canon-pfi-310m-2361c001/" TargetMode="External" /><Relationship Id="rId1621" Type="http://schemas.openxmlformats.org/officeDocument/2006/relationships/hyperlink" Target="https://alsi.kz/ru/catalog/kartridzhi-dlya-struynykh-printerov-mfu-plotterov/kartridj-canon-pfi-310mbk-2358c001/" TargetMode="External" /><Relationship Id="rId1622" Type="http://schemas.openxmlformats.org/officeDocument/2006/relationships/hyperlink" Target="https://alsi.kz/ru/catalog/kartridzhi-dlya-struynykh-printerov-mfu-plotterov/kartridj-canon-pfi-310y-2362c001/" TargetMode="External" /><Relationship Id="rId1623" Type="http://schemas.openxmlformats.org/officeDocument/2006/relationships/hyperlink" Target="https://alsi.kz/ru/catalog/kartridzhi-dlya-struynykh-printerov-mfu-plotterov/kartridj-canon-pfi-310s-2360c001/" TargetMode="External" /><Relationship Id="rId1624" Type="http://schemas.openxmlformats.org/officeDocument/2006/relationships/hyperlink" Target="https://alsi.kz/ru/catalog/kartridzhi-dlya-struynykh-printerov-mfu-plotterov/kartridj-canon-pfi-320-2889c001/" TargetMode="External" /><Relationship Id="rId1625" Type="http://schemas.openxmlformats.org/officeDocument/2006/relationships/hyperlink" Target="https://alsi.kz/ru/catalog/kartridzhi-dlya-struynykh-printerov-mfu-plotterov/kartridj-canon-pfi-320-2890c001/" TargetMode="External" /><Relationship Id="rId1626" Type="http://schemas.openxmlformats.org/officeDocument/2006/relationships/hyperlink" Target="https://alsi.kz/ru/catalog/kartridzhi-dlya-struynykh-printerov-mfu-plotterov/kartridj-canon-pfi-320-2891c001/" TargetMode="External" /><Relationship Id="rId1627" Type="http://schemas.openxmlformats.org/officeDocument/2006/relationships/hyperlink" Target="https://alsi.kz/ru/catalog/kartridzhi-dlya-struynykh-printerov-mfu-plotterov/kartridj-canon-pfi-320-2892c001/" TargetMode="External" /><Relationship Id="rId1628" Type="http://schemas.openxmlformats.org/officeDocument/2006/relationships/hyperlink" Target="https://alsi.kz/ru/catalog/kartridzhi-dlya-struynykh-printerov-mfu-plotterov/kartridj-canon-pfi-320-2893c001/" TargetMode="External" /><Relationship Id="rId1629" Type="http://schemas.openxmlformats.org/officeDocument/2006/relationships/hyperlink" Target="https://alsi.kz/ru/catalog/kartridzhi-dlya-struynykh-printerov-mfu-plotterov/kartridj-canon-pfi-710bk-2354c001/" TargetMode="External" /><Relationship Id="rId1630" Type="http://schemas.openxmlformats.org/officeDocument/2006/relationships/hyperlink" Target="https://alsi.kz/ru/catalog/kartridzhi-dlya-struynykh-printerov-mfu-plotterov/kartridj-canon-pfi-710c-2355c001/" TargetMode="External" /><Relationship Id="rId1631" Type="http://schemas.openxmlformats.org/officeDocument/2006/relationships/hyperlink" Target="https://alsi.kz/ru/catalog/kartridzhi-dlya-struynykh-printerov-mfu-plotterov/kartridj-canon-pfi-710m-2356c001/" TargetMode="External" /><Relationship Id="rId1632" Type="http://schemas.openxmlformats.org/officeDocument/2006/relationships/hyperlink" Target="https://alsi.kz/ru/catalog/kartridzhi-dlya-struynykh-printerov-mfu-plotterov/kartridj-canon-pfi-710mbk-2353c001/" TargetMode="External" /><Relationship Id="rId1633" Type="http://schemas.openxmlformats.org/officeDocument/2006/relationships/hyperlink" Target="https://alsi.kz/ru/catalog/kartridzhi-dlya-struynykh-printerov-mfu-plotterov/kartridj-canon-pfi-710yl-2357c001/" TargetMode="External" /><Relationship Id="rId1634" Type="http://schemas.openxmlformats.org/officeDocument/2006/relationships/hyperlink" Target="https://alsi.kz/ru/catalog/kartridzhi-dlya-struynykh-printerov-mfu-plotterov/kartridj-dell-922-592-10094/" TargetMode="External" /><Relationship Id="rId1635" Type="http://schemas.openxmlformats.org/officeDocument/2006/relationships/hyperlink" Target="https://alsi.kz/ru/catalog/kartridzhi-dlya-struynykh-printerov-mfu-plotterov/kartridj-epson-c13t00740210-c13t00740210/" TargetMode="External" /><Relationship Id="rId1636" Type="http://schemas.openxmlformats.org/officeDocument/2006/relationships/hyperlink" Target="https://alsi.kz/ru/catalog/kartridzhi-dlya-struynykh-printerov-mfu-plotterov/kartridj-epson-c13t034140-c13t034140/" TargetMode="External" /><Relationship Id="rId1637" Type="http://schemas.openxmlformats.org/officeDocument/2006/relationships/hyperlink" Target="https://alsi.kz/ru/catalog/kartridzhi-dlya-struynykh-printerov-mfu-plotterov/kartridj-epson-c13t03414010-c13t03414010/" TargetMode="External" /><Relationship Id="rId1638" Type="http://schemas.openxmlformats.org/officeDocument/2006/relationships/hyperlink" Target="https://alsi.kz/ru/catalog/kartridzhi-dlya-struynykh-printerov-mfu-plotterov/kartridj-epson-c13t034240-c13t034240/" TargetMode="External" /><Relationship Id="rId1639" Type="http://schemas.openxmlformats.org/officeDocument/2006/relationships/hyperlink" Target="https://alsi.kz/ru/catalog/kartridzhi-dlya-struynykh-printerov-mfu-plotterov/kartridj-epson-c13t034440-c13t034440/" TargetMode="External" /><Relationship Id="rId1640" Type="http://schemas.openxmlformats.org/officeDocument/2006/relationships/hyperlink" Target="https://alsi.kz/ru/catalog/kartridzhi-dlya-struynykh-printerov-mfu-plotterov/kartridj-epson-c13t03484010-c13t03484010/" TargetMode="External" /><Relationship Id="rId1641" Type="http://schemas.openxmlformats.org/officeDocument/2006/relationships/hyperlink" Target="https://alsi.kz/ru/catalog/kartridzhi-dlya-struynykh-printerov-mfu-plotterov/kartridj-epson-c13t05404010-c13t05404010/" TargetMode="External" /><Relationship Id="rId1642" Type="http://schemas.openxmlformats.org/officeDocument/2006/relationships/hyperlink" Target="https://alsi.kz/ru/catalog/kartridzhi-dlya-struynykh-printerov-mfu-plotterov/kartridj-epson-c13t05414010-c13t05414010/" TargetMode="External" /><Relationship Id="rId1643" Type="http://schemas.openxmlformats.org/officeDocument/2006/relationships/hyperlink" Target="https://alsi.kz/ru/catalog/kartridzhi-dlya-struynykh-printerov-mfu-plotterov/kartridj-epson-c13t05434010-c13t05434010/" TargetMode="External" /><Relationship Id="rId1644" Type="http://schemas.openxmlformats.org/officeDocument/2006/relationships/hyperlink" Target="https://alsi.kz/ru/catalog/kartridzhi-dlya-struynykh-printerov-mfu-plotterov/kartridj-epson-c13t05444010-c13t05444010/" TargetMode="External" /><Relationship Id="rId1645" Type="http://schemas.openxmlformats.org/officeDocument/2006/relationships/hyperlink" Target="https://alsi.kz/ru/catalog/kartridzhi-dlya-struynykh-printerov-mfu-plotterov/kartridj-epson-c13t05474010-c13t05474010/" TargetMode="External" /><Relationship Id="rId1646" Type="http://schemas.openxmlformats.org/officeDocument/2006/relationships/hyperlink" Target="https://alsi.kz/ru/catalog/kartridzhi-dlya-struynykh-printerov-mfu-plotterov/kartridj-epson-c13t05484010-c13t05484010/" TargetMode="External" /><Relationship Id="rId1647" Type="http://schemas.openxmlformats.org/officeDocument/2006/relationships/hyperlink" Target="https://alsi.kz/ru/catalog/kartridzhi-dlya-struynykh-printerov-mfu-plotterov/kartridj-epson-c13t05494010-c13t05494010/" TargetMode="External" /><Relationship Id="rId1648" Type="http://schemas.openxmlformats.org/officeDocument/2006/relationships/hyperlink" Target="https://alsi.kz/ru/catalog/kartridzhi-dlya-struynykh-printerov-mfu-plotterov/kartridj-epson-epst009402-epst009402/" TargetMode="External" /><Relationship Id="rId1649" Type="http://schemas.openxmlformats.org/officeDocument/2006/relationships/hyperlink" Target="https://alsi.kz/ru/catalog/kartridzhi-dlya-struynykh-printerov-mfu-plotterov/kartridj-epson-epst032140-epst032140/" TargetMode="External" /><Relationship Id="rId1650" Type="http://schemas.openxmlformats.org/officeDocument/2006/relationships/hyperlink" Target="https://alsi.kz/ru/catalog/kartridzhi-dlya-struynykh-printerov-mfu-plotterov/kartridj-epson-epst032240-epst032240/" TargetMode="External" /><Relationship Id="rId1651" Type="http://schemas.openxmlformats.org/officeDocument/2006/relationships/hyperlink" Target="https://alsi.kz/ru/catalog/kartridzhi-dlya-struynykh-printerov-mfu-plotterov/kartridj-epson-epst032440-epst032440/" TargetMode="External" /><Relationship Id="rId1652" Type="http://schemas.openxmlformats.org/officeDocument/2006/relationships/hyperlink" Target="https://alsi.kz/ru/catalog/kartridzhi-dlya-struynykh-printerov-mfu-plotterov/kartridj-epson-epst036140-epst036140/" TargetMode="External" /><Relationship Id="rId1653" Type="http://schemas.openxmlformats.org/officeDocument/2006/relationships/hyperlink" Target="https://alsi.kz/ru/catalog/kartridzhi-dlya-struynykh-printerov-mfu-plotterov/kartridj-epson-epst040140-epst040140/" TargetMode="External" /><Relationship Id="rId1654" Type="http://schemas.openxmlformats.org/officeDocument/2006/relationships/hyperlink" Target="https://alsi.kz/ru/catalog/kartridzhi-dlya-struynykh-printerov-mfu-plotterov/kartridj-epson-s020047-s020047/" TargetMode="External" /><Relationship Id="rId1655" Type="http://schemas.openxmlformats.org/officeDocument/2006/relationships/hyperlink" Target="https://alsi.kz/ru/catalog/kartridzhi-dlya-struynykh-printerov-mfu-plotterov/kartridj-epson-s020049-s020049/" TargetMode="External" /><Relationship Id="rId1656" Type="http://schemas.openxmlformats.org/officeDocument/2006/relationships/hyperlink" Target="https://alsi.kz/ru/catalog/kartridzhi-dlya-struynykh-printerov-mfu-plotterov/kartridj-epson-s020089s020191-s020089s020191/" TargetMode="External" /><Relationship Id="rId1657" Type="http://schemas.openxmlformats.org/officeDocument/2006/relationships/hyperlink" Target="https://alsi.kz/ru/catalog/kartridzhi-dlya-struynykh-printerov-mfu-plotterov/kartridj-epson-s020118-s020118/" TargetMode="External" /><Relationship Id="rId1658" Type="http://schemas.openxmlformats.org/officeDocument/2006/relationships/hyperlink" Target="https://alsi.kz/ru/catalog/kartridzhi-dlya-struynykh-printerov-mfu-plotterov/kartridj-epson-s020126-s020126/" TargetMode="External" /><Relationship Id="rId1659" Type="http://schemas.openxmlformats.org/officeDocument/2006/relationships/hyperlink" Target="https://alsi.kz/ru/catalog/kartridzhi-dlya-struynykh-printerov-mfu-plotterov/kartridj-epson-stylus-photo-r800-c13t05424010/" TargetMode="External" /><Relationship Id="rId1660" Type="http://schemas.openxmlformats.org/officeDocument/2006/relationships/hyperlink" Target="https://alsi.kz/ru/catalog/kartridzhi-dlya-struynykh-printerov-mfu-plotterov/kartridj-epson-t007401-t007401/" TargetMode="External" /><Relationship Id="rId1661" Type="http://schemas.openxmlformats.org/officeDocument/2006/relationships/hyperlink" Target="https://alsi.kz/ru/catalog/kartridzhi-dlya-struynykh-printerov-mfu-plotterov/kartridj-epson-t008401-t008401/" TargetMode="External" /><Relationship Id="rId1662" Type="http://schemas.openxmlformats.org/officeDocument/2006/relationships/hyperlink" Target="https://alsi.kz/ru/catalog/kartridzhi-dlya-struynykh-printerov-mfu-plotterov/kartridj-epson-t009401-t009401/" TargetMode="External" /><Relationship Id="rId1663" Type="http://schemas.openxmlformats.org/officeDocument/2006/relationships/hyperlink" Target="https://alsi.kz/ru/catalog/kartridzhi-dlya-struynykh-printerov-mfu-plotterov/kartridj-epson-t013401-t013/" TargetMode="External" /><Relationship Id="rId1664" Type="http://schemas.openxmlformats.org/officeDocument/2006/relationships/hyperlink" Target="https://alsi.kz/ru/catalog/kartridzhi-dlya-struynykh-printerov-mfu-plotterov/kartridj-epson-t014-t014/" TargetMode="External" /><Relationship Id="rId1665" Type="http://schemas.openxmlformats.org/officeDocument/2006/relationships/hyperlink" Target="https://alsi.kz/ru/catalog/kartridzhi-dlya-struynykh-printerov-mfu-plotterov/kartridj-epson-t03904a-epst03904a/" TargetMode="External" /><Relationship Id="rId1666" Type="http://schemas.openxmlformats.org/officeDocument/2006/relationships/hyperlink" Target="https://alsi.kz/ru/catalog/kartridzhi-dlya-struynykh-printerov-mfu-plotterov/kartridj-epson-t0481-t048140/" TargetMode="External" /><Relationship Id="rId1667" Type="http://schemas.openxmlformats.org/officeDocument/2006/relationships/hyperlink" Target="https://alsi.kz/ru/catalog/kartridzhi-dlya-struynykh-printerov-mfu-plotterov/kartridj-epson-t0482-t048240/" TargetMode="External" /><Relationship Id="rId1668" Type="http://schemas.openxmlformats.org/officeDocument/2006/relationships/hyperlink" Target="https://alsi.kz/ru/catalog/kartridzhi-dlya-struynykh-printerov-mfu-plotterov/kartridj-epson-t0483-t048340/" TargetMode="External" /><Relationship Id="rId1669" Type="http://schemas.openxmlformats.org/officeDocument/2006/relationships/hyperlink" Target="https://alsi.kz/ru/catalog/kartridzhi-dlya-struynykh-printerov-mfu-plotterov/kartridj-epson-t0484-t048440/" TargetMode="External" /><Relationship Id="rId1670" Type="http://schemas.openxmlformats.org/officeDocument/2006/relationships/hyperlink" Target="https://alsi.kz/ru/catalog/kartridzhi-dlya-struynykh-printerov-mfu-plotterov/kartridj-epson-t0485-t048540/" TargetMode="External" /><Relationship Id="rId1671" Type="http://schemas.openxmlformats.org/officeDocument/2006/relationships/hyperlink" Target="https://alsi.kz/ru/catalog/kartridzhi-dlya-struynykh-printerov-mfu-plotterov/kartridj-epson-t0486-t048640/" TargetMode="External" /><Relationship Id="rId1672" Type="http://schemas.openxmlformats.org/officeDocument/2006/relationships/hyperlink" Target="https://alsi.kz/ru/catalog/kartridzhi-dlya-struynykh-printerov-mfu-plotterov/kartridj-epson-to14401-to14401/" TargetMode="External" /><Relationship Id="rId1673" Type="http://schemas.openxmlformats.org/officeDocument/2006/relationships/hyperlink" Target="https://alsi.kz/ru/catalog/kartridzhi-dlya-struynykh-printerov-mfu-plotterov/kartridj-epson-tx106c91t26cx4300t0921n-t0924n-tx106c91/" TargetMode="External" /><Relationship Id="rId1674" Type="http://schemas.openxmlformats.org/officeDocument/2006/relationships/hyperlink" Target="https://alsi.kz/ru/catalog/kartridzhi-dlya-struynykh-printerov-mfu-plotterov/kartridj-epson-dlya-sp-2100-c13t03424010/" TargetMode="External" /><Relationship Id="rId1675" Type="http://schemas.openxmlformats.org/officeDocument/2006/relationships/hyperlink" Target="https://alsi.kz/ru/catalog/kartridzhi-dlya-struynykh-printerov-mfu-plotterov/kartridj-epson-dlya-sp-2100-c13t034340/" TargetMode="External" /><Relationship Id="rId1676" Type="http://schemas.openxmlformats.org/officeDocument/2006/relationships/hyperlink" Target="https://alsi.kz/ru/catalog/kartridzhi-dlya-struynykh-printerov-mfu-plotterov/kartridj-epson-dlya-sp-2100-c13t03434010/" TargetMode="External" /><Relationship Id="rId1677" Type="http://schemas.openxmlformats.org/officeDocument/2006/relationships/hyperlink" Target="https://alsi.kz/ru/catalog/kartridzhi-dlya-struynykh-printerov-mfu-plotterov/kartridj-epson-dlya-sp-2100-c13t03444010/" TargetMode="External" /><Relationship Id="rId1678" Type="http://schemas.openxmlformats.org/officeDocument/2006/relationships/hyperlink" Target="https://alsi.kz/ru/catalog/kartridzhi-dlya-struynykh-printerov-mfu-plotterov/kartridj-epson-dlya-sp-2100-c13t034540/" TargetMode="External" /><Relationship Id="rId1679" Type="http://schemas.openxmlformats.org/officeDocument/2006/relationships/hyperlink" Target="https://alsi.kz/ru/catalog/kartridzhi-dlya-struynykh-printerov-mfu-plotterov/kartridj-epson-dlya-sp-2100-c13t03454010/" TargetMode="External" /><Relationship Id="rId1680" Type="http://schemas.openxmlformats.org/officeDocument/2006/relationships/hyperlink" Target="https://alsi.kz/ru/catalog/kartridzhi-dlya-struynykh-printerov-mfu-plotterov/kartridj-epson-dlya-sp-2100-c13t034640/" TargetMode="External" /><Relationship Id="rId1681" Type="http://schemas.openxmlformats.org/officeDocument/2006/relationships/hyperlink" Target="https://alsi.kz/ru/catalog/kartridzhi-dlya-struynykh-printerov-mfu-plotterov/kartridj-epson-dlya-sp-2100-c13t03464010/" TargetMode="External" /><Relationship Id="rId1682" Type="http://schemas.openxmlformats.org/officeDocument/2006/relationships/hyperlink" Target="https://alsi.kz/ru/catalog/kartridzhi-dlya-struynykh-printerov-mfu-plotterov/kartridj-epson-dlya-sp-2100-c13t034740/" TargetMode="External" /><Relationship Id="rId1683" Type="http://schemas.openxmlformats.org/officeDocument/2006/relationships/hyperlink" Target="https://alsi.kz/ru/catalog/kartridzhi-dlya-struynykh-printerov-mfu-plotterov/kartridj-epson-dlya-sp-2100-c13t03474010/" TargetMode="External" /><Relationship Id="rId1684" Type="http://schemas.openxmlformats.org/officeDocument/2006/relationships/hyperlink" Target="https://alsi.kz/ru/catalog/kartridzhi-dlya-struynykh-printerov-mfu-plotterov/kartridj-fargo-ymcko-250-ymcko/" TargetMode="External" /><Relationship Id="rId1685" Type="http://schemas.openxmlformats.org/officeDocument/2006/relationships/hyperlink" Target="https://alsi.kz/ru/catalog/kartridzhi-dlya-struynykh-printerov-mfu-plotterov/kartridj-hp-europe-3ja24ae-3ja24aebgx/" TargetMode="External" /><Relationship Id="rId1686" Type="http://schemas.openxmlformats.org/officeDocument/2006/relationships/hyperlink" Target="https://alsi.kz/ru/catalog/kartridzhi-dlya-struynykh-printerov-mfu-plotterov/kartridj-hp-europe-51625ae-51625ae/" TargetMode="External" /><Relationship Id="rId1687" Type="http://schemas.openxmlformats.org/officeDocument/2006/relationships/hyperlink" Target="https://alsi.kz/ru/catalog/kartridzhi-dlya-struynykh-printerov-mfu-plotterov/kartridj-hp-europe-51629a-51629a/" TargetMode="External" /><Relationship Id="rId1688" Type="http://schemas.openxmlformats.org/officeDocument/2006/relationships/hyperlink" Target="https://alsi.kz/ru/catalog/kartridzhi-dlya-struynykh-printerov-mfu-plotterov/kartridj-hp-europe-51640ce-51640ce/" TargetMode="External" /><Relationship Id="rId1689" Type="http://schemas.openxmlformats.org/officeDocument/2006/relationships/hyperlink" Target="https://alsi.kz/ru/catalog/kartridzhi-dlya-struynykh-printerov-mfu-plotterov/kartridj-hp-europe-51640me-51640me/" TargetMode="External" /><Relationship Id="rId1690" Type="http://schemas.openxmlformats.org/officeDocument/2006/relationships/hyperlink" Target="https://alsi.kz/ru/catalog/kartridzhi-dlya-struynykh-printerov-mfu-plotterov/kartridj-hp-europe-51640ye-51640ye/" TargetMode="External" /><Relationship Id="rId1691" Type="http://schemas.openxmlformats.org/officeDocument/2006/relationships/hyperlink" Target="https://alsi.kz/ru/catalog/kartridzhi-dlya-struynykh-printerov-mfu-plotterov/kartridj-hp-europe-51644ce-51644ce/" TargetMode="External" /><Relationship Id="rId1692" Type="http://schemas.openxmlformats.org/officeDocument/2006/relationships/hyperlink" Target="https://alsi.kz/ru/catalog/kartridzhi-dlya-struynykh-printerov-mfu-plotterov/kartridj-hp-europe-51644me-51644me/" TargetMode="External" /><Relationship Id="rId1693" Type="http://schemas.openxmlformats.org/officeDocument/2006/relationships/hyperlink" Target="https://alsi.kz/ru/catalog/kartridzhi-dlya-struynykh-printerov-mfu-plotterov/kartridj-hp-europe-51644ye-51644ye/" TargetMode="External" /><Relationship Id="rId1694" Type="http://schemas.openxmlformats.org/officeDocument/2006/relationships/hyperlink" Target="https://alsi.kz/ru/catalog/kartridzhi-dlya-struynykh-printerov-mfu-plotterov/kartridj-hp-europe-912xl-3yl84ae/" TargetMode="External" /><Relationship Id="rId1695" Type="http://schemas.openxmlformats.org/officeDocument/2006/relationships/hyperlink" Target="https://alsi.kz/ru/catalog/kartridzhi-dlya-struynykh-printerov-mfu-plotterov/kartridzh-hp-b6y08a/" TargetMode="External" /><Relationship Id="rId1696" Type="http://schemas.openxmlformats.org/officeDocument/2006/relationships/hyperlink" Target="https://alsi.kz/ru/catalog/kartridzhi-dlya-struynykh-printerov-mfu-plotterov/kartridzh-hp-b6y11a/" TargetMode="External" /><Relationship Id="rId1697" Type="http://schemas.openxmlformats.org/officeDocument/2006/relationships/hyperlink" Target="https://alsi.kz/ru/catalog/kartridzhi-dlya-struynykh-printerov-mfu-plotterov/kartridzh-hp-b6y13a/" TargetMode="External" /><Relationship Id="rId1698" Type="http://schemas.openxmlformats.org/officeDocument/2006/relationships/hyperlink" Target="https://alsi.kz/ru/catalog/kartridzhi-dlya-struynykh-printerov-mfu-plotterov/kartridj-hp-europe-c2p23ae-c2p23aebgx/" TargetMode="External" /><Relationship Id="rId1699" Type="http://schemas.openxmlformats.org/officeDocument/2006/relationships/hyperlink" Target="https://alsi.kz/ru/catalog/kartridzhi-dlya-struynykh-printerov-mfu-plotterov/kartridj-hp-europe-c2p24ae-c2p24aebgx/" TargetMode="External" /><Relationship Id="rId1700" Type="http://schemas.openxmlformats.org/officeDocument/2006/relationships/hyperlink" Target="https://alsi.kz/ru/catalog/kartridzhi-dlya-struynykh-printerov-mfu-plotterov/kartridj-hp-europe-c2p25ae-c2p25aebgx/" TargetMode="External" /><Relationship Id="rId1701" Type="http://schemas.openxmlformats.org/officeDocument/2006/relationships/hyperlink" Target="https://alsi.kz/ru/catalog/kartridzhi-dlya-struynykh-printerov-mfu-plotterov/kartridj-hp-europe-c2p26ae-c2p26aebgx/" TargetMode="External" /><Relationship Id="rId1702" Type="http://schemas.openxmlformats.org/officeDocument/2006/relationships/hyperlink" Target="https://alsi.kz/ru/catalog/kartridzhi-dlya-struynykh-printerov-mfu-plotterov/kartridj-hp-europe-c4801a-c4801a/" TargetMode="External" /><Relationship Id="rId1703" Type="http://schemas.openxmlformats.org/officeDocument/2006/relationships/hyperlink" Target="https://alsi.kz/ru/catalog/kartridzhi-dlya-struynykh-printerov-mfu-plotterov/kartridj-hp-europe-c4802a-c4802a/" TargetMode="External" /><Relationship Id="rId1704" Type="http://schemas.openxmlformats.org/officeDocument/2006/relationships/hyperlink" Target="https://alsi.kz/ru/catalog/kartridzhi-dlya-struynykh-printerov-mfu-plotterov/kartridj-hp-europe-c4803a-c4803a/" TargetMode="External" /><Relationship Id="rId1705" Type="http://schemas.openxmlformats.org/officeDocument/2006/relationships/hyperlink" Target="https://alsi.kz/ru/catalog/kartridzhi-dlya-struynykh-printerov-mfu-plotterov/kartridj-hp-europe-c4804a-c4804a/" TargetMode="External" /><Relationship Id="rId1706" Type="http://schemas.openxmlformats.org/officeDocument/2006/relationships/hyperlink" Target="https://alsi.kz/ru/catalog/kartridzhi-dlya-struynykh-printerov-mfu-plotterov/kartridj-hp-europe-c4805a-c4805a/" TargetMode="External" /><Relationship Id="rId1707" Type="http://schemas.openxmlformats.org/officeDocument/2006/relationships/hyperlink" Target="https://alsi.kz/ru/catalog/kartridzhi-dlya-struynykh-printerov-mfu-plotterov/kartridj-hp-europe-c4806a-c4806a/" TargetMode="External" /><Relationship Id="rId1708" Type="http://schemas.openxmlformats.org/officeDocument/2006/relationships/hyperlink" Target="https://alsi.kz/ru/catalog/kartridzhi-dlya-struynykh-printerov-mfu-plotterov/kartridj-hp-europe-c4814ae-c4814ae/" TargetMode="External" /><Relationship Id="rId1709" Type="http://schemas.openxmlformats.org/officeDocument/2006/relationships/hyperlink" Target="https://alsi.kz/ru/catalog/kartridzhi-dlya-struynykh-printerov-mfu-plotterov/kartridj-hp-europe-c4815ae-c4815ae/" TargetMode="External" /><Relationship Id="rId1710" Type="http://schemas.openxmlformats.org/officeDocument/2006/relationships/hyperlink" Target="https://alsi.kz/ru/catalog/kartridzhi-dlya-struynykh-printerov-mfu-plotterov/kartridj-hp-europe-c4816ae-c4816ae/" TargetMode="External" /><Relationship Id="rId1711" Type="http://schemas.openxmlformats.org/officeDocument/2006/relationships/hyperlink" Target="https://alsi.kz/ru/catalog/kartridzhi-dlya-struynykh-printerov-mfu-plotterov/kartridj-hp-europe-c4817ae-c4817ae/" TargetMode="External" /><Relationship Id="rId1712" Type="http://schemas.openxmlformats.org/officeDocument/2006/relationships/hyperlink" Target="https://alsi.kz/ru/catalog/kartridzhi-dlya-struynykh-printerov-mfu-plotterov/kartridj-hp-europe-c4841a-c4841a/" TargetMode="External" /><Relationship Id="rId1713" Type="http://schemas.openxmlformats.org/officeDocument/2006/relationships/hyperlink" Target="https://alsi.kz/ru/catalog/kartridzhi-dlya-struynykh-printerov-mfu-plotterov/kartridj-hp-europe-c4843a-c4843a/" TargetMode="External" /><Relationship Id="rId1714" Type="http://schemas.openxmlformats.org/officeDocument/2006/relationships/hyperlink" Target="https://alsi.kz/ru/catalog/kartridzhi-dlya-struynykh-printerov-mfu-plotterov/kartridj-hp-europe-c4930a-c4930a/" TargetMode="External" /><Relationship Id="rId1715" Type="http://schemas.openxmlformats.org/officeDocument/2006/relationships/hyperlink" Target="https://alsi.kz/ru/catalog/kartridzhi-dlya-struynykh-printerov-mfu-plotterov/kartridj-hp-europe-c4931a-c4931a/" TargetMode="External" /><Relationship Id="rId1716" Type="http://schemas.openxmlformats.org/officeDocument/2006/relationships/hyperlink" Target="https://alsi.kz/ru/catalog/kartridzhi-dlya-struynykh-printerov-mfu-plotterov/kartridj-hp-europe-c4932a-c4932a/" TargetMode="External" /><Relationship Id="rId1717" Type="http://schemas.openxmlformats.org/officeDocument/2006/relationships/hyperlink" Target="https://alsi.kz/ru/catalog/kartridzhi-dlya-struynykh-printerov-mfu-plotterov/kartridj-hp-europe-c4933a-c4933a/" TargetMode="External" /><Relationship Id="rId1718" Type="http://schemas.openxmlformats.org/officeDocument/2006/relationships/hyperlink" Target="https://alsi.kz/ru/catalog/kartridzhi-dlya-struynykh-printerov-mfu-plotterov/kartridj-hp-europe-c4934a-c4934a/" TargetMode="External" /><Relationship Id="rId1719" Type="http://schemas.openxmlformats.org/officeDocument/2006/relationships/hyperlink" Target="https://alsi.kz/ru/catalog/kartridzhi-dlya-struynykh-printerov-mfu-plotterov/kartridj-hp-europe-c4935a-c4935a/" TargetMode="External" /><Relationship Id="rId1720" Type="http://schemas.openxmlformats.org/officeDocument/2006/relationships/hyperlink" Target="https://alsi.kz/ru/catalog/kartridzhi-dlya-struynykh-printerov-mfu-plotterov/kartridj-hp-europe-c5010de-c5010de/" TargetMode="External" /><Relationship Id="rId1721" Type="http://schemas.openxmlformats.org/officeDocument/2006/relationships/hyperlink" Target="https://alsi.kz/ru/catalog/kartridzhi-dlya-struynykh-printerov-mfu-plotterov/kartridj-hp-europe-c5011d-c5011d/" TargetMode="External" /><Relationship Id="rId1722" Type="http://schemas.openxmlformats.org/officeDocument/2006/relationships/hyperlink" Target="https://alsi.kz/ru/catalog/kartridzhi-dlya-struynykh-printerov-mfu-plotterov/kartridj-hp-europe-c6628a-c6628a/" TargetMode="External" /><Relationship Id="rId1723" Type="http://schemas.openxmlformats.org/officeDocument/2006/relationships/hyperlink" Target="https://alsi.kz/ru/catalog/kartridzhi-dlya-struynykh-printerov-mfu-plotterov/kartridzh-hp-c9363he/" TargetMode="External" /><Relationship Id="rId1724" Type="http://schemas.openxmlformats.org/officeDocument/2006/relationships/hyperlink" Target="https://alsi.kz/ru/catalog/kartridzhi-dlya-struynykh-printerov-mfu-plotterov/kartridj-hp-europe-c9368a-c9368a/" TargetMode="External" /><Relationship Id="rId1725" Type="http://schemas.openxmlformats.org/officeDocument/2006/relationships/hyperlink" Target="https://alsi.kz/ru/catalog/kartridzhi-dlya-struynykh-printerov-mfu-plotterov/kartridzh-hp-c9370a/" TargetMode="External" /><Relationship Id="rId1726" Type="http://schemas.openxmlformats.org/officeDocument/2006/relationships/hyperlink" Target="https://alsi.kz/ru/catalog/kartridzhi-dlya-struynykh-printerov-mfu-plotterov/kartridzh-hp-c9371a/" TargetMode="External" /><Relationship Id="rId1727" Type="http://schemas.openxmlformats.org/officeDocument/2006/relationships/hyperlink" Target="https://alsi.kz/ru/catalog/kartridzhi-dlya-struynykh-printerov-mfu-plotterov/kartridj-hp-europe-c9371a-goluboy-c9371a/" TargetMode="External" /><Relationship Id="rId1728" Type="http://schemas.openxmlformats.org/officeDocument/2006/relationships/hyperlink" Target="https://alsi.kz/ru/catalog/kartridzhi-dlya-struynykh-printerov-mfu-plotterov/kartridj-hp-europe-c9372a-purpurnyy-c9372a/" TargetMode="External" /><Relationship Id="rId1729" Type="http://schemas.openxmlformats.org/officeDocument/2006/relationships/hyperlink" Target="https://alsi.kz/ru/catalog/kartridzhi-dlya-struynykh-printerov-mfu-plotterov/kartridzh-hp-c9373a/" TargetMode="External" /><Relationship Id="rId1730" Type="http://schemas.openxmlformats.org/officeDocument/2006/relationships/hyperlink" Target="https://alsi.kz/ru/catalog/kartridzhi-dlya-struynykh-printerov-mfu-plotterov/kartridzh-hp-c9374a/" TargetMode="External" /><Relationship Id="rId1731" Type="http://schemas.openxmlformats.org/officeDocument/2006/relationships/hyperlink" Target="https://alsi.kz/ru/catalog/kartridzhi-dlya-struynykh-printerov-mfu-plotterov/kartridj-hp-europe-c9374a-seryy-72-130-ml-c9374a/" TargetMode="External" /><Relationship Id="rId1732" Type="http://schemas.openxmlformats.org/officeDocument/2006/relationships/hyperlink" Target="https://alsi.kz/ru/catalog/kartridzhi-dlya-struynykh-printerov-mfu-plotterov/kartridzh-hp-c9403a/" TargetMode="External" /><Relationship Id="rId1733" Type="http://schemas.openxmlformats.org/officeDocument/2006/relationships/hyperlink" Target="https://alsi.kz/ru/catalog/kartridzhi-dlya-struynykh-printerov-mfu-plotterov/kartridj-hp-europe-c9503ae-c9503ae/" TargetMode="External" /><Relationship Id="rId1734" Type="http://schemas.openxmlformats.org/officeDocument/2006/relationships/hyperlink" Target="https://alsi.kz/ru/catalog/kartridzhi-dlya-struynykh-printerov-mfu-plotterov/kartridj-hp-europe-c9505he-c9505he/" TargetMode="External" /><Relationship Id="rId1735" Type="http://schemas.openxmlformats.org/officeDocument/2006/relationships/hyperlink" Target="https://alsi.kz/ru/catalog/kartridzhi-dlya-struynykh-printerov-mfu-plotterov/kartridj-hp-europe-cb271a-cb271a/" TargetMode="External" /><Relationship Id="rId1736" Type="http://schemas.openxmlformats.org/officeDocument/2006/relationships/hyperlink" Target="https://alsi.kz/ru/catalog/kartridzhi-dlya-struynykh-printerov-mfu-plotterov/kartridj-hp-europe-cb273a-cb273a/" TargetMode="External" /><Relationship Id="rId1737" Type="http://schemas.openxmlformats.org/officeDocument/2006/relationships/hyperlink" Target="https://alsi.kz/ru/catalog/kartridzhi-dlya-struynykh-printerov-mfu-plotterov/kartridj-hp-europe-cb274a-cb274a/" TargetMode="External" /><Relationship Id="rId1738" Type="http://schemas.openxmlformats.org/officeDocument/2006/relationships/hyperlink" Target="https://alsi.kz/ru/catalog/kartridzhi-dlya-struynykh-printerov-mfu-plotterov/kartridj-hp-europe-cb275a-cb275a/" TargetMode="External" /><Relationship Id="rId1739" Type="http://schemas.openxmlformats.org/officeDocument/2006/relationships/hyperlink" Target="https://alsi.kz/ru/catalog/kartridzhi-dlya-struynykh-printerov-mfu-plotterov/kartridj-hp-europe-cb276a-cb276a/" TargetMode="External" /><Relationship Id="rId1740" Type="http://schemas.openxmlformats.org/officeDocument/2006/relationships/hyperlink" Target="https://alsi.kz/ru/catalog/kartridzhi-dlya-struynykh-printerov-mfu-plotterov/kartridj-hp-europe-cb340a-cb340a/" TargetMode="External" /><Relationship Id="rId1741" Type="http://schemas.openxmlformats.org/officeDocument/2006/relationships/hyperlink" Target="https://alsi.kz/ru/catalog/kartridzhi-dlya-struynykh-printerov-mfu-plotterov/kartridj-hp-europe-cb344a-cb344a/" TargetMode="External" /><Relationship Id="rId1742" Type="http://schemas.openxmlformats.org/officeDocument/2006/relationships/hyperlink" Target="https://alsi.kz/ru/catalog/kartridzhi-dlya-struynykh-printerov-mfu-plotterov/kartridzh-hp-cc640he/" TargetMode="External" /><Relationship Id="rId1743" Type="http://schemas.openxmlformats.org/officeDocument/2006/relationships/hyperlink" Target="https://alsi.kz/ru/catalog/kartridzhi-dlya-struynykh-printerov-mfu-plotterov/kartridj-hp-europe-cd951a-cd951a/" TargetMode="External" /><Relationship Id="rId1744" Type="http://schemas.openxmlformats.org/officeDocument/2006/relationships/hyperlink" Target="https://alsi.kz/ru/catalog/kartridzhi-dlya-struynykh-printerov-mfu-plotterov/kartridzh-hp-cn054ae/" TargetMode="External" /><Relationship Id="rId1745" Type="http://schemas.openxmlformats.org/officeDocument/2006/relationships/hyperlink" Target="https://alsi.kz/ru/catalog/kartridzhi-dlya-struynykh-printerov-mfu-plotterov/kartridzh-hp-cz111ae/" TargetMode="External" /><Relationship Id="rId1746" Type="http://schemas.openxmlformats.org/officeDocument/2006/relationships/hyperlink" Target="https://alsi.kz/ru/catalog/kartridzhi-dlya-struynykh-printerov-mfu-plotterov/kartridzh-hp-cz129a/" TargetMode="External" /><Relationship Id="rId1747" Type="http://schemas.openxmlformats.org/officeDocument/2006/relationships/hyperlink" Target="https://alsi.kz/ru/catalog/kartridzhi-dlya-struynykh-printerov-mfu-plotterov/kartridzh-hp-cz130a/" TargetMode="External" /><Relationship Id="rId1748" Type="http://schemas.openxmlformats.org/officeDocument/2006/relationships/hyperlink" Target="https://alsi.kz/ru/catalog/kartridzhi-dlya-struynykh-printerov-mfu-plotterov/kartridzh-hp-cz131a/" TargetMode="External" /><Relationship Id="rId1749" Type="http://schemas.openxmlformats.org/officeDocument/2006/relationships/hyperlink" Target="https://alsi.kz/ru/catalog/kartridzhi-dlya-struynykh-printerov-mfu-plotterov/kartridzh-hp-cz132a/" TargetMode="External" /><Relationship Id="rId1750" Type="http://schemas.openxmlformats.org/officeDocument/2006/relationships/hyperlink" Target="https://alsi.kz/ru/catalog/kartridzhi-dlya-struynykh-printerov-mfu-plotterov/kartridzh-hp-cz133a/" TargetMode="External" /><Relationship Id="rId1751" Type="http://schemas.openxmlformats.org/officeDocument/2006/relationships/hyperlink" Target="https://alsi.kz/ru/catalog/kartridzhi-dlya-struynykh-printerov-mfu-plotterov/kartridj-hp-europe-f9j66a-f9j66a/" TargetMode="External" /><Relationship Id="rId1752" Type="http://schemas.openxmlformats.org/officeDocument/2006/relationships/hyperlink" Target="https://alsi.kz/ru/catalog/kartridzhi-dlya-struynykh-printerov-mfu-plotterov/kartridj-hp-europe-f6u17ae-f6u17aebgx/" TargetMode="External" /><Relationship Id="rId1753" Type="http://schemas.openxmlformats.org/officeDocument/2006/relationships/hyperlink" Target="https://alsi.kz/ru/catalog/kartridzhi-dlya-struynykh-printerov-mfu-plotterov/kartridj-hp-europe-f9j65a-f9j65a/" TargetMode="External" /><Relationship Id="rId1754" Type="http://schemas.openxmlformats.org/officeDocument/2006/relationships/hyperlink" Target="https://alsi.kz/ru/catalog/kartridzhi-dlya-struynykh-printerov-mfu-plotterov/kartridj-hp-europe-f9j67a-f9j67a/" TargetMode="External" /><Relationship Id="rId1755" Type="http://schemas.openxmlformats.org/officeDocument/2006/relationships/hyperlink" Target="https://alsi.kz/ru/catalog/kartridzhi-dlya-struynykh-printerov-mfu-plotterov/kartridj-hp-europe-l0s70ae-l0s70aebgx/" TargetMode="External" /><Relationship Id="rId1756" Type="http://schemas.openxmlformats.org/officeDocument/2006/relationships/hyperlink" Target="https://alsi.kz/ru/catalog/kartridzhi-dlya-struynykh-printerov-mfu-plotterov/kartridj-hp-europe-laserjet-136x-w1360x/" TargetMode="External" /><Relationship Id="rId1757" Type="http://schemas.openxmlformats.org/officeDocument/2006/relationships/hyperlink" Target="https://alsi.kz/ru/catalog/kartridzhi-dlya-struynykh-printerov-mfu-plotterov/kartridj-hp-europe-p2v62a-p2v62a/" TargetMode="External" /><Relationship Id="rId1758" Type="http://schemas.openxmlformats.org/officeDocument/2006/relationships/hyperlink" Target="https://alsi.kz/ru/catalog/kartridzhi-dlya-struynykh-printerov-mfu-plotterov/kartridj-hp-europe-p2v65a-p2v65a/" TargetMode="External" /><Relationship Id="rId1759" Type="http://schemas.openxmlformats.org/officeDocument/2006/relationships/hyperlink" Target="https://alsi.kz/ru/catalog/kartridzhi-dlya-struynykh-printerov-mfu-plotterov/kartridj-hp-europe-p2v68a-p2v68a/" TargetMode="External" /><Relationship Id="rId1760" Type="http://schemas.openxmlformats.org/officeDocument/2006/relationships/hyperlink" Target="https://alsi.kz/ru/catalog/kartridzhi-dlya-struynykh-printerov-mfu-plotterov/kartridj-hp-europe-p2v69a-p2v69a/" TargetMode="External" /><Relationship Id="rId1761" Type="http://schemas.openxmlformats.org/officeDocument/2006/relationships/hyperlink" Target="https://alsi.kz/ru/catalog/kartridzhi-dlya-struynykh-printerov-mfu-plotterov/kartridj-hp-europe-p2v70a-p2v70a/" TargetMode="External" /><Relationship Id="rId1762" Type="http://schemas.openxmlformats.org/officeDocument/2006/relationships/hyperlink" Target="https://alsi.kz/ru/catalog/kartridzhi-dlya-struynykh-printerov-mfu-plotterov/kartridj-hp-europe-p2v73a-p2v73a/" TargetMode="External" /><Relationship Id="rId1763" Type="http://schemas.openxmlformats.org/officeDocument/2006/relationships/hyperlink" Target="https://alsi.kz/ru/catalog/kartridzhi-dlya-struynykh-printerov-mfu-plotterov/kartridj-hp-europe-q7935he-q7935he/" TargetMode="External" /><Relationship Id="rId1764" Type="http://schemas.openxmlformats.org/officeDocument/2006/relationships/hyperlink" Target="https://alsi.kz/ru/catalog/kartridzhi-dlya-struynykh-printerov-mfu-plotterov/kartridj-hp-europe-q7942a-q7942a/" TargetMode="External" /><Relationship Id="rId1765" Type="http://schemas.openxmlformats.org/officeDocument/2006/relationships/hyperlink" Target="https://alsi.kz/ru/catalog/kartridzhi-dlya-struynykh-printerov-mfu-plotterov/kartridj-hp-europe-q7949he-q7949he/" TargetMode="External" /><Relationship Id="rId1766" Type="http://schemas.openxmlformats.org/officeDocument/2006/relationships/hyperlink" Target="https://alsi.kz/ru/catalog/kartridzhi-dlya-struynykh-printerov-mfu-plotterov/kartridj-hp-europe-q7954a-q7954a/" TargetMode="External" /><Relationship Id="rId1767" Type="http://schemas.openxmlformats.org/officeDocument/2006/relationships/hyperlink" Target="https://alsi.kz/ru/catalog/kartridzhi-dlya-struynykh-printerov-mfu-plotterov/kartridj-hp-europe-q7967he-q7967he/" TargetMode="External" /><Relationship Id="rId1768" Type="http://schemas.openxmlformats.org/officeDocument/2006/relationships/hyperlink" Target="https://alsi.kz/ru/catalog/kartridzhi-dlya-struynykh-printerov-mfu-plotterov/kartridj-hp-europe-q8700ae-q8700ae/" TargetMode="External" /><Relationship Id="rId1769" Type="http://schemas.openxmlformats.org/officeDocument/2006/relationships/hyperlink" Target="https://alsi.kz/ru/catalog/kartridzhi-dlya-struynykh-printerov-mfu-plotterov/kartridj-hp-europe-s4842a-c4842a/" TargetMode="External" /><Relationship Id="rId1770" Type="http://schemas.openxmlformats.org/officeDocument/2006/relationships/hyperlink" Target="https://alsi.kz/ru/catalog/kartridzhi-dlya-struynykh-printerov-mfu-plotterov/kartridj-hp-europe-s4940a-c4940a/" TargetMode="External" /><Relationship Id="rId1771" Type="http://schemas.openxmlformats.org/officeDocument/2006/relationships/hyperlink" Target="https://alsi.kz/ru/catalog/kartridzhi-dlya-struynykh-printerov-mfu-plotterov/kartridj-hp-europe-s8727be-c8727be/" TargetMode="External" /><Relationship Id="rId1772" Type="http://schemas.openxmlformats.org/officeDocument/2006/relationships/hyperlink" Target="https://alsi.kz/ru/catalog/kartridzhi-dlya-struynykh-printerov-mfu-plotterov/kartridj-hp-europe-sb343a-cb343a/" TargetMode="External" /><Relationship Id="rId1773" Type="http://schemas.openxmlformats.org/officeDocument/2006/relationships/hyperlink" Target="https://alsi.kz/ru/catalog/kartridzhi-dlya-struynykh-printerov-mfu-plotterov/kartridj-hp-europe-sb345a-cb345a/" TargetMode="External" /><Relationship Id="rId1774" Type="http://schemas.openxmlformats.org/officeDocument/2006/relationships/hyperlink" Target="https://alsi.kz/ru/catalog/kartridzhi-dlya-struynykh-printerov-mfu-plotterov/nabor-chernil-canon-cli8bk-cli8bk/" TargetMode="External" /><Relationship Id="rId1775" Type="http://schemas.openxmlformats.org/officeDocument/2006/relationships/hyperlink" Target="https://alsi.kz/ru/catalog/kartridzhi-dlya-struynykh-printerov-mfu-plotterov/nabor-chernil-nrg-cpi2brn-cpi2brn/" TargetMode="External" /><Relationship Id="rId1776" Type="http://schemas.openxmlformats.org/officeDocument/2006/relationships/hyperlink" Target="https://alsi.kz/ru/catalog/kartridzhi-dlya-struynykh-printerov-mfu-plotterov/nabor-chernil-nrg-cpi2grn-cpi2grn/" TargetMode="External" /><Relationship Id="rId1777" Type="http://schemas.openxmlformats.org/officeDocument/2006/relationships/hyperlink" Target="https://alsi.kz/ru/catalog/kartridzhi-dlya-struynykh-printerov-mfu-plotterov/nabor-chernil-nrg-cpi2red-cpi2red/" TargetMode="External" /><Relationship Id="rId1778" Type="http://schemas.openxmlformats.org/officeDocument/2006/relationships/hyperlink" Target="https://alsi.kz/ru/catalog/kartridzhi-dlya-struynykh-printerov-mfu-plotterov/nabor-chernil-nrg-cpi2ylw-cpi2ylw/" TargetMode="External" /><Relationship Id="rId1779" Type="http://schemas.openxmlformats.org/officeDocument/2006/relationships/hyperlink" Target="https://alsi.kz/ru/catalog/kartridzhi-dlya-struynykh-printerov-mfu-plotterov/nabor-chernil-nrg-cpi6blk-cpi6blk/" TargetMode="External" /><Relationship Id="rId1780" Type="http://schemas.openxmlformats.org/officeDocument/2006/relationships/hyperlink" Target="https://alsi.kz/ru/catalog/kartridzhi-dlya-struynykh-printerov-mfu-plotterov/pechatayushchaya-golovka-hp-europe-c4800a-c4800a/" TargetMode="External" /><Relationship Id="rId1781" Type="http://schemas.openxmlformats.org/officeDocument/2006/relationships/hyperlink" Target="https://alsi.kz/ru/catalog/kartridzhi-dlya-struynykh-printerov-mfu-plotterov/kartridj-canon-pfi-107bk-6705b001aa/" TargetMode="External" /><Relationship Id="rId1782" Type="http://schemas.openxmlformats.org/officeDocument/2006/relationships/hyperlink" Target="https://alsi.kz/ru/catalog/kartridzhi-dlya-struynykh-printerov-mfu-plotterov/kartridj-canon-pfi-107m-6707b001aa/" TargetMode="External" /><Relationship Id="rId1783" Type="http://schemas.openxmlformats.org/officeDocument/2006/relationships/hyperlink" Target="https://alsi.kz/ru/catalog/kartridzhi-dlya-struynykh-printerov-mfu-plotterov/kartridj-canon-pfi-107y-6708b001aa/" TargetMode="External" /><Relationship Id="rId1784" Type="http://schemas.openxmlformats.org/officeDocument/2006/relationships/hyperlink" Target="https://alsi.kz/ru/catalog/kartridzhi-dlya-struynykh-printerov-mfu-plotterov/chernila-canon-cli-481-bk-2101c001/" TargetMode="External" /><Relationship Id="rId1785" Type="http://schemas.openxmlformats.org/officeDocument/2006/relationships/hyperlink" Target="https://alsi.kz/ru/catalog/kartridzhi-dlya-struynykh-printerov-mfu-plotterov/chernila-canon-gi-46-4427c001/" TargetMode="External" /><Relationship Id="rId1786" Type="http://schemas.openxmlformats.org/officeDocument/2006/relationships/hyperlink" Target="https://alsi.kz/ru/catalog/kartridzhi-dlya-struynykh-printerov-mfu-plotterov/chernila-canon-gi-46-4428c001/" TargetMode="External" /><Relationship Id="rId1787" Type="http://schemas.openxmlformats.org/officeDocument/2006/relationships/hyperlink" Target="https://alsi.kz/ru/catalog/kartridzhi-dlya-struynykh-printerov-mfu-plotterov/chernila-canon-gi-46-4429c001/" TargetMode="External" /><Relationship Id="rId1788" Type="http://schemas.openxmlformats.org/officeDocument/2006/relationships/hyperlink" Target="https://alsi.kz/ru/catalog/kartridzhi-dlya-struynykh-printerov-mfu-plotterov/chernila-canon-ink-gi-490-m-0665c001/" TargetMode="External" /><Relationship Id="rId1789" Type="http://schemas.openxmlformats.org/officeDocument/2006/relationships/hyperlink" Target="https://alsi.kz/ru/catalog/kartridzhi-dlya-struynykh-printerov-mfu-plotterov/chernila-canon-pfi-121-6267c001/" TargetMode="External" /><Relationship Id="rId1790" Type="http://schemas.openxmlformats.org/officeDocument/2006/relationships/hyperlink" Target="https://alsi.kz/ru/catalog/kartridzhi-dlya-struynykh-printerov-mfu-plotterov/chernila-canon-pfi-321-6269c001/" TargetMode="External" /><Relationship Id="rId1791" Type="http://schemas.openxmlformats.org/officeDocument/2006/relationships/hyperlink" Target="https://alsi.kz/ru/catalog/kartridzhi-dlya-struynykh-printerov-mfu-plotterov/chernila-epson-c13t01l14a-ecotank-mx1xx-series-black-bottle-l-40-ml-c13t01l14a/" TargetMode="External" /><Relationship Id="rId1792" Type="http://schemas.openxmlformats.org/officeDocument/2006/relationships/hyperlink" Target="https://alsi.kz/ru/catalog/kartridzhi-dlya-struynykh-printerov-mfu-plotterov/chernila-epson-c13t03v24a-101-ecotank-70ml-dlya-l4150l4160-goluboy-c13t03v24a/" TargetMode="External" /><Relationship Id="rId1793" Type="http://schemas.openxmlformats.org/officeDocument/2006/relationships/hyperlink" Target="https://alsi.kz/ru/catalog/kartridzhi-dlya-struynykh-printerov-mfu-plotterov/chernila-epson-c13t03v34a-101-ecotank-70ml-dlya-l4150l4160-purpurnyy-c13t03v34a/" TargetMode="External" /><Relationship Id="rId1794" Type="http://schemas.openxmlformats.org/officeDocument/2006/relationships/hyperlink" Target="https://alsi.kz/ru/catalog/kartridzhi-dlya-struynykh-printerov-mfu-plotterov/chernila-epson-c13t03v44a-101-ecotank-70ml-dlya-l4150l4160-jeltyy-c13t03v44a/" TargetMode="External" /><Relationship Id="rId1795" Type="http://schemas.openxmlformats.org/officeDocument/2006/relationships/hyperlink" Target="https://alsi.kz/ru/catalog/kartridzhi-dlya-struynykh-printerov-mfu-plotterov/chernila-epson-c13t67314a-dlya-l8001800810850-chernyy-c13t67314a/" TargetMode="External" /><Relationship Id="rId1796" Type="http://schemas.openxmlformats.org/officeDocument/2006/relationships/hyperlink" Target="https://alsi.kz/ru/catalog/kartridzhi-dlya-struynykh-printerov-mfu-plotterov/chernila-epson-c13t67324a-dlya-l8001800810850-goluboy-c13t67324a/" TargetMode="External" /><Relationship Id="rId1797" Type="http://schemas.openxmlformats.org/officeDocument/2006/relationships/hyperlink" Target="https://alsi.kz/ru/catalog/kartridzhi-dlya-struynykh-printerov-mfu-plotterov/chernila-epson-c13t67334a-dlya-l8001800810850-purpurnyy-c13t67334a/" TargetMode="External" /><Relationship Id="rId1798" Type="http://schemas.openxmlformats.org/officeDocument/2006/relationships/hyperlink" Target="https://alsi.kz/ru/catalog/kartridzhi-dlya-struynykh-printerov-mfu-plotterov/chernila-epson-c13t67344a-dlya-l8001800810850-jeltyy-c13t67344a/" TargetMode="External" /><Relationship Id="rId1799" Type="http://schemas.openxmlformats.org/officeDocument/2006/relationships/hyperlink" Target="https://alsi.kz/ru/catalog/kartridzhi-dlya-struynykh-printerov-mfu-plotterov/chernila-epson-c13t67354a-dlya-l8001800810850-svetlo-goluboy-c13t67354a/" TargetMode="External" /><Relationship Id="rId1800" Type="http://schemas.openxmlformats.org/officeDocument/2006/relationships/hyperlink" Target="https://alsi.kz/ru/catalog/kartridzhi-dlya-struynykh-printerov-mfu-plotterov/chernila-epson-c13t67364a-dlya-l8001800810850-svetlo-purpurnyy-c13t67364a/" TargetMode="External" /><Relationship Id="rId1801" Type="http://schemas.openxmlformats.org/officeDocument/2006/relationships/hyperlink" Target="https://alsi.kz/ru/catalog/kartridzhi-dlya-struynykh-printerov-mfu-plotterov/butylka-hp-europe-m0h55ae-m0h55ae/" TargetMode="External" /><Relationship Id="rId1802" Type="http://schemas.openxmlformats.org/officeDocument/2006/relationships/hyperlink" Target="https://alsi.kz/ru/catalog/kartridzhi-dlya-struynykh-printerov-mfu-plotterov/ekonomichnyy-nabor-iz-chetyreh-konteynerov-s-chernilami-epson-seriya-664-c13t66464a/" TargetMode="External" /><Relationship Id="rId1803" Type="http://schemas.openxmlformats.org/officeDocument/2006/relationships/hyperlink" Target="http://alsi.kz/ru/catalog/tonery/" TargetMode="External" /><Relationship Id="rId1804" Type="http://schemas.openxmlformats.org/officeDocument/2006/relationships/hyperlink" Target="https://alsi.kz/ru/catalog/tonery/toner-canon-c-exv-63-5142c002/" TargetMode="External" /><Relationship Id="rId1805" Type="http://schemas.openxmlformats.org/officeDocument/2006/relationships/hyperlink" Target="https://alsi.kz/ru/catalog/tonery/toner-canon-c-exv-64-5753c002/" TargetMode="External" /><Relationship Id="rId1806" Type="http://schemas.openxmlformats.org/officeDocument/2006/relationships/hyperlink" Target="https://alsi.kz/ru/catalog/tonery/toner-canon-c-exv-64-5754c002/" TargetMode="External" /><Relationship Id="rId1807" Type="http://schemas.openxmlformats.org/officeDocument/2006/relationships/hyperlink" Target="https://alsi.kz/ru/catalog/tonery/toner-canon-c-exv-64-5755c002/" TargetMode="External" /><Relationship Id="rId1808" Type="http://schemas.openxmlformats.org/officeDocument/2006/relationships/hyperlink" Target="https://alsi.kz/ru/catalog/tonery/toner-canon-c-exv-64-5756c002/" TargetMode="External" /><Relationship Id="rId1809" Type="http://schemas.openxmlformats.org/officeDocument/2006/relationships/hyperlink" Target="https://alsi.kz/ru/catalog/tonery/toner-canon-c-exv-67-5746c002/" TargetMode="External" /><Relationship Id="rId1810" Type="http://schemas.openxmlformats.org/officeDocument/2006/relationships/hyperlink" Target="https://alsi.kz/ru/catalog/tonery/toner-canon-c-exv22-c-exv22/" TargetMode="External" /><Relationship Id="rId1811" Type="http://schemas.openxmlformats.org/officeDocument/2006/relationships/hyperlink" Target="https://alsi.kz/ru/catalog/tonery/toner-canon-cexv28-2789b002/" TargetMode="External" /><Relationship Id="rId1812" Type="http://schemas.openxmlformats.org/officeDocument/2006/relationships/hyperlink" Target="https://alsi.kz/ru/catalog/tonery/toner-canon-cexv28-2793b002/" TargetMode="External" /><Relationship Id="rId1813" Type="http://schemas.openxmlformats.org/officeDocument/2006/relationships/hyperlink" Target="https://alsi.kz/ru/catalog/tonery/toner-canon-cexv28-2797b002/" TargetMode="External" /><Relationship Id="rId1814" Type="http://schemas.openxmlformats.org/officeDocument/2006/relationships/hyperlink" Target="https://alsi.kz/ru/catalog/tonery/toner-canon-cexv28-2801b002/" TargetMode="External" /><Relationship Id="rId1815" Type="http://schemas.openxmlformats.org/officeDocument/2006/relationships/hyperlink" Target="https://alsi.kz/ru/catalog/tonery/toner-canon-c-exv42-6908b002aa/" TargetMode="External" /><Relationship Id="rId1816" Type="http://schemas.openxmlformats.org/officeDocument/2006/relationships/hyperlink" Target="https://alsi.kz/ru/catalog/tonery/toner-canon-8524b002-8524b002/" TargetMode="External" /><Relationship Id="rId1817" Type="http://schemas.openxmlformats.org/officeDocument/2006/relationships/hyperlink" Target="https://alsi.kz/ru/catalog/tonery/toner-canon-8525b002-8525b002/" TargetMode="External" /><Relationship Id="rId1818" Type="http://schemas.openxmlformats.org/officeDocument/2006/relationships/hyperlink" Target="https://alsi.kz/ru/catalog/tonery/toner-canon-8526b002-8526b002/" TargetMode="External" /><Relationship Id="rId1819" Type="http://schemas.openxmlformats.org/officeDocument/2006/relationships/hyperlink" Target="https://alsi.kz/ru/catalog/tonery/toner-canon-8527b002-8527b002/" TargetMode="External" /><Relationship Id="rId1820" Type="http://schemas.openxmlformats.org/officeDocument/2006/relationships/hyperlink" Target="https://alsi.kz/ru/catalog/tonery/toner-canon-cexv51-magenta-0483c002aa/" TargetMode="External" /><Relationship Id="rId1821" Type="http://schemas.openxmlformats.org/officeDocument/2006/relationships/hyperlink" Target="https://alsi.kz/ru/catalog/tonery/toner-canon-cexv51-yellow-0484c002aa/" TargetMode="External" /><Relationship Id="rId1822" Type="http://schemas.openxmlformats.org/officeDocument/2006/relationships/hyperlink" Target="https://alsi.kz/ru/catalog/tonery/toner-canon-c-exv54-bk-1394c002aa/" TargetMode="External" /><Relationship Id="rId1823" Type="http://schemas.openxmlformats.org/officeDocument/2006/relationships/hyperlink" Target="https://alsi.kz/ru/catalog/tonery/toner-canon-c-exv54-c-1395c002aa/" TargetMode="External" /><Relationship Id="rId1824" Type="http://schemas.openxmlformats.org/officeDocument/2006/relationships/hyperlink" Target="https://alsi.kz/ru/catalog/tonery/toner-canon-c-exv54-m-1396c002aa/" TargetMode="External" /><Relationship Id="rId1825" Type="http://schemas.openxmlformats.org/officeDocument/2006/relationships/hyperlink" Target="https://alsi.kz/ru/catalog/tonery/toner-canon-c-exv54-y-1397c002aa/" TargetMode="External" /><Relationship Id="rId1826" Type="http://schemas.openxmlformats.org/officeDocument/2006/relationships/hyperlink" Target="https://alsi.kz/ru/catalog/tonery/toner-canon-c-exv60-4311c001/" TargetMode="External" /><Relationship Id="rId1827" Type="http://schemas.openxmlformats.org/officeDocument/2006/relationships/hyperlink" Target="https://alsi.kz/ru/catalog/tonery/toner-canon-gp-215-gp-215-int/" TargetMode="External" /><Relationship Id="rId1828" Type="http://schemas.openxmlformats.org/officeDocument/2006/relationships/hyperlink" Target="https://alsi.kz/ru/catalog/tonery/toner-canon-plotwave-345365-black-1284c001/" TargetMode="External" /><Relationship Id="rId1829" Type="http://schemas.openxmlformats.org/officeDocument/2006/relationships/hyperlink" Target="https://alsi.kz/ru/catalog/tonery/toner-nashuatec-mpc3300-841140/" TargetMode="External" /><Relationship Id="rId1830" Type="http://schemas.openxmlformats.org/officeDocument/2006/relationships/hyperlink" Target="https://alsi.kz/ru/catalog/tonery/toner-xerox-006r01282-006r01282/" TargetMode="External" /><Relationship Id="rId1831" Type="http://schemas.openxmlformats.org/officeDocument/2006/relationships/hyperlink" Target="https://alsi.kz/ru/catalog/tonery/toner-xerox-006r01283-006r01283/" TargetMode="External" /><Relationship Id="rId1832" Type="http://schemas.openxmlformats.org/officeDocument/2006/relationships/hyperlink" Target="https://alsi.kz/ru/catalog/tonery/toner-kartridj-canon-c-exv-59-3760c002/" TargetMode="External" /><Relationship Id="rId1833" Type="http://schemas.openxmlformats.org/officeDocument/2006/relationships/hyperlink" Target="https://alsi.kz/ru/catalog/tonery/toner-kartridj-canon-imagepress-toner-t07-3642c001/" TargetMode="External" /><Relationship Id="rId1834" Type="http://schemas.openxmlformats.org/officeDocument/2006/relationships/hyperlink" Target="https://alsi.kz/ru/catalog/tonery/toner-kartridj-canon-imagepress-toner-t07-3643c001/" TargetMode="External" /><Relationship Id="rId1835" Type="http://schemas.openxmlformats.org/officeDocument/2006/relationships/hyperlink" Target="https://alsi.kz/ru/catalog/tonery/toner-kartridj-canon-imagepress-toner-t07-3644c001/" TargetMode="External" /><Relationship Id="rId1836" Type="http://schemas.openxmlformats.org/officeDocument/2006/relationships/hyperlink" Target="https://alsi.kz/ru/catalog/tonery/toner-kartridj-hp-europe-black-original-laserjet-w1470a/" TargetMode="External" /><Relationship Id="rId1837" Type="http://schemas.openxmlformats.org/officeDocument/2006/relationships/hyperlink" Target="http://alsi.kz/ru/catalog/antivirusy/" TargetMode="External" /><Relationship Id="rId1838" Type="http://schemas.openxmlformats.org/officeDocument/2006/relationships/hyperlink" Target="http://alsi.kz/ru/catalog/antivirus-kasperskogo/" TargetMode="External" /><Relationship Id="rId1839" Type="http://schemas.openxmlformats.org/officeDocument/2006/relationships/hyperlink" Target="https://alsi.kz/ru/catalog/antivirus-kasperskogo/kaspersky-endpoint-security-for-business---select-stan-and-caucasus-edition-25-49-node-1-year-educa/" TargetMode="External" /><Relationship Id="rId1840" Type="http://schemas.openxmlformats.org/officeDocument/2006/relationships/hyperlink" Target="https://alsi.kz/ru/catalog/antivirus-kasperskogo/kaspersky-small-office-security-2-for-personal-computers-cis-and-baltic-edition-5-workstation-1-yea/" TargetMode="External" /><Relationship Id="rId1841" Type="http://schemas.openxmlformats.org/officeDocument/2006/relationships/hyperlink" Target="https://alsi.kz/ru/catalog/antivirus-kasperskogo/antivirus-kaspersky-cloud-password-manager-kazakhstan-edition-12-mes-1-pk-bazovyy-esd-kl19560da/" TargetMode="External" /><Relationship Id="rId1842" Type="http://schemas.openxmlformats.org/officeDocument/2006/relationships/hyperlink" Target="https://alsi.kz/ru/catalog/antivirus-kasperskogo/antivirus-kaspersky-plus-kazakhstan-edition-12-mes-3-pk-bazovyy-box-kl10420ucfs_box/" TargetMode="External" /><Relationship Id="rId1843" Type="http://schemas.openxmlformats.org/officeDocument/2006/relationships/hyperlink" Target="https://alsi.kz/ru/catalog/antivirus-kasperskogo/antivirus-kaspersky-plus-kazakhstan-edition-12-mes-3-pk-bazovyy-esd-kl10420dcfs/" TargetMode="External" /><Relationship Id="rId1844" Type="http://schemas.openxmlformats.org/officeDocument/2006/relationships/hyperlink" Target="https://alsi.kz/ru/catalog/antivirus-kasperskogo/antivirus-kaspersky-plus-kazakhstan-edition-12-mes-5-pk-bazovyy-box-kl10420uefs_box/" TargetMode="External" /><Relationship Id="rId1845" Type="http://schemas.openxmlformats.org/officeDocument/2006/relationships/hyperlink" Target="https://alsi.kz/ru/catalog/antivirus-kasperskogo/antivirus-kaspersky-plus-kazakhstan-edition-12-mes-5-pk-bazovyy-esd-kl10420defs/" TargetMode="External" /><Relationship Id="rId1846" Type="http://schemas.openxmlformats.org/officeDocument/2006/relationships/hyperlink" Target="https://alsi.kz/ru/catalog/antivirus-kasperskogo/antivirus-kaspersky-safe-kids-kazakhstan-edition-12-mes-1-pk-bazovyy-esd-kl19620dafs/" TargetMode="External" /><Relationship Id="rId1847" Type="http://schemas.openxmlformats.org/officeDocument/2006/relationships/hyperlink" Target="https://alsi.kz/ru/catalog/antivirus-kasperskogo/antivirus-kaspersky-secure-connection-kazakhstan-edition-12-mes-5-pk-bazovyy-esd-kl19870defs/" TargetMode="External" /><Relationship Id="rId1848" Type="http://schemas.openxmlformats.org/officeDocument/2006/relationships/hyperlink" Target="https://alsi.kz/ru/catalog/antivirus-kasperskogo/antivirus-kaspersky-standard-kazakhstan-edition-12-mes-3-pk-bazovyy-box-kl10410ucfs_box/" TargetMode="External" /><Relationship Id="rId1849" Type="http://schemas.openxmlformats.org/officeDocument/2006/relationships/hyperlink" Target="https://alsi.kz/ru/catalog/antivirus-kasperskogo/antivirus-kaspersky-standard-kazakhstan-edition-12-mes-3-pk-bazovyy-esd-kl10410dcfs/" TargetMode="External" /><Relationship Id="rId1850" Type="http://schemas.openxmlformats.org/officeDocument/2006/relationships/hyperlink" Target="https://alsi.kz/ru/catalog/antivirus-kasperskogo/antivirus-kaspersky-standard-kazakhstan-edition-12-mes-5-pk-bazovyy-box-kl10410uefs_box/" TargetMode="External" /><Relationship Id="rId1851" Type="http://schemas.openxmlformats.org/officeDocument/2006/relationships/hyperlink" Target="https://alsi.kz/ru/catalog/antivirus-kasperskogo/antivirus-kaspersky-standard-kazakhstan-edition-12-mes-5-pk-bazovyy-esd-kl10410defs/" TargetMode="External" /><Relationship Id="rId1852" Type="http://schemas.openxmlformats.org/officeDocument/2006/relationships/hyperlink" Target="http://alsi.kz/ru/catalog/antivirus-drweb/" TargetMode="External" /><Relationship Id="rId1853" Type="http://schemas.openxmlformats.org/officeDocument/2006/relationships/hyperlink" Target="https://alsi.kz/ru/catalog/antivirus-drweb/dr-web-security-space-pro-na-12-mesyacev-na-2-pk-prodlenie-v-firmennom-konverte-bsw-w12-0002-2-/" TargetMode="External" /><Relationship Id="rId1854" Type="http://schemas.openxmlformats.org/officeDocument/2006/relationships/hyperlink" Target="https://alsi.kz/ru/catalog/antivirus-drweb/drweb-security-space-na-12-m-1-pk-prodlenie-licenzii-lhw-bk-12m-1-b3/" TargetMode="External" /><Relationship Id="rId1855" Type="http://schemas.openxmlformats.org/officeDocument/2006/relationships/hyperlink" Target="https://alsi.kz/ru/catalog/antivirus-drweb/antviirus-drweb-security-space-na-24-m-5-pk-prodlenie-lhw-bk-24m-5-b3/" TargetMode="External" /><Relationship Id="rId1856" Type="http://schemas.openxmlformats.org/officeDocument/2006/relationships/hyperlink" Target="https://alsi.kz/ru/catalog/antivirus-drweb/antviirus-drweb-security-space-na-36-m-2-pk-prodlenie-lhw-bk-36m-2-b3/" TargetMode="External" /><Relationship Id="rId1857" Type="http://schemas.openxmlformats.org/officeDocument/2006/relationships/hyperlink" Target="https://alsi.kz/ru/catalog/antivirus-drweb/antivirus-drweb-katana-na-12-m-1-pk-bazovyy-lhm-kk-12m-1-a3/" TargetMode="External" /><Relationship Id="rId1858" Type="http://schemas.openxmlformats.org/officeDocument/2006/relationships/hyperlink" Target="https://alsi.kz/ru/catalog/antivirus-drweb/antivirus-drweb-katana-na-12-m-1-pk-prodlenie-lhm-kk-12m-1-b3/" TargetMode="External" /><Relationship Id="rId1859" Type="http://schemas.openxmlformats.org/officeDocument/2006/relationships/hyperlink" Target="https://alsi.kz/ru/catalog/antivirus-drweb/antivirus-drweb-katana-na-12-m-2-pk-bazovyy-lhm-kk-12m-2-a3/" TargetMode="External" /><Relationship Id="rId1860" Type="http://schemas.openxmlformats.org/officeDocument/2006/relationships/hyperlink" Target="https://alsi.kz/ru/catalog/antivirus-drweb/antivirus-drweb-katana-na-12-m-2-pk-prodlenie-lhm-kk-12m-2-b3/" TargetMode="External" /><Relationship Id="rId1861" Type="http://schemas.openxmlformats.org/officeDocument/2006/relationships/hyperlink" Target="https://alsi.kz/ru/catalog/antivirus-drweb/antivirus-drweb-katana-na-12-m-3-pk-bazovyy-lhm-kk-12m-3-a3/" TargetMode="External" /><Relationship Id="rId1862" Type="http://schemas.openxmlformats.org/officeDocument/2006/relationships/hyperlink" Target="https://alsi.kz/ru/catalog/antivirus-drweb/antivirus-drweb-katana-na-12-m-3-pk-prodlenie-lhm-kk-12m-3-b3/" TargetMode="External" /><Relationship Id="rId1863" Type="http://schemas.openxmlformats.org/officeDocument/2006/relationships/hyperlink" Target="https://alsi.kz/ru/catalog/antivirus-drweb/antivirus-drweb-katana-na-12-m-4-pk-bazovyy-lhm-kk-12m-4-a3/" TargetMode="External" /><Relationship Id="rId1864" Type="http://schemas.openxmlformats.org/officeDocument/2006/relationships/hyperlink" Target="https://alsi.kz/ru/catalog/antivirus-drweb/antivirus-drweb-katana-na-12-m-4-pk-prodlenie-lhm-kk-12m-4-b3/" TargetMode="External" /><Relationship Id="rId1865" Type="http://schemas.openxmlformats.org/officeDocument/2006/relationships/hyperlink" Target="https://alsi.kz/ru/catalog/antivirus-drweb/antivirus-drweb-katana-na-12-m-5-pk-bazovyy-lhm-kk-12m-5-a3/" TargetMode="External" /><Relationship Id="rId1866" Type="http://schemas.openxmlformats.org/officeDocument/2006/relationships/hyperlink" Target="https://alsi.kz/ru/catalog/antivirus-drweb/antivirus-drweb-katana-na-12-m-5-pk-prodlenie-lhm-kk-12m-5-b3/" TargetMode="External" /><Relationship Id="rId1867" Type="http://schemas.openxmlformats.org/officeDocument/2006/relationships/hyperlink" Target="https://alsi.kz/ru/catalog/antivirus-drweb/antivirus-drweb-katana-na-24-m-1-pk-bazovyy-lhm-kk-24m-1-a3/" TargetMode="External" /><Relationship Id="rId1868" Type="http://schemas.openxmlformats.org/officeDocument/2006/relationships/hyperlink" Target="https://alsi.kz/ru/catalog/antivirus-drweb/antivirus-drweb-katana-na-24-m-1-pk-prodlenie-lhm-kk-24m-1-b3/" TargetMode="External" /><Relationship Id="rId1869" Type="http://schemas.openxmlformats.org/officeDocument/2006/relationships/hyperlink" Target="https://alsi.kz/ru/catalog/antivirus-drweb/antivirus-drweb-katana-na-24-m-2-pk-bazovyy-lhm-kk-24m-2-a3/" TargetMode="External" /><Relationship Id="rId1870" Type="http://schemas.openxmlformats.org/officeDocument/2006/relationships/hyperlink" Target="https://alsi.kz/ru/catalog/antivirus-drweb/antivirus-drweb-katana-na-24-m-2-pk-prodlenie-lhm-kk-24m-2-b3/" TargetMode="External" /><Relationship Id="rId1871" Type="http://schemas.openxmlformats.org/officeDocument/2006/relationships/hyperlink" Target="https://alsi.kz/ru/catalog/antivirus-drweb/antivirus-drweb-katana-na-24-m-3-pk-bazovyy-lhm-kk-24m-3-a3/" TargetMode="External" /><Relationship Id="rId1872" Type="http://schemas.openxmlformats.org/officeDocument/2006/relationships/hyperlink" Target="https://alsi.kz/ru/catalog/antivirus-drweb/antivirus-drweb-katana-na-24-m-3-pk-prodlenie-lhm-kk-24m-3-b3/" TargetMode="External" /><Relationship Id="rId1873" Type="http://schemas.openxmlformats.org/officeDocument/2006/relationships/hyperlink" Target="https://alsi.kz/ru/catalog/antivirus-drweb/antivirus-drweb-katana-na-24-m-4-pk-bazovyy-lhm-kk-24m-4-a3/" TargetMode="External" /><Relationship Id="rId1874" Type="http://schemas.openxmlformats.org/officeDocument/2006/relationships/hyperlink" Target="https://alsi.kz/ru/catalog/antivirus-drweb/antivirus-drweb-katana-na-24-m-4-pk-prodlenie-lhm-kk-24m-4-b3/" TargetMode="External" /><Relationship Id="rId1875" Type="http://schemas.openxmlformats.org/officeDocument/2006/relationships/hyperlink" Target="https://alsi.kz/ru/catalog/antivirus-drweb/antivirus-drweb-katana-na-24-m-5-pk-bazovyy-lhm-kk-24m-5-a3/" TargetMode="External" /><Relationship Id="rId1876" Type="http://schemas.openxmlformats.org/officeDocument/2006/relationships/hyperlink" Target="https://alsi.kz/ru/catalog/antivirus-drweb/antivirus-drweb-katana-na-24-m-5-pk-prodlenie-lhm-kk-24m-5-b3/" TargetMode="External" /><Relationship Id="rId1877" Type="http://schemas.openxmlformats.org/officeDocument/2006/relationships/hyperlink" Target="https://alsi.kz/ru/catalog/antivirus-drweb/antivirus-drweb-katana-na-36-m-1-pk-bazovyy-lhm-kk-36m-1-a3/" TargetMode="External" /><Relationship Id="rId1878" Type="http://schemas.openxmlformats.org/officeDocument/2006/relationships/hyperlink" Target="https://alsi.kz/ru/catalog/antivirus-drweb/antivirus-drweb-katana-na-36-m-1-pk-prodlenie-lhm-kk-36m-1-b3/" TargetMode="External" /><Relationship Id="rId1879" Type="http://schemas.openxmlformats.org/officeDocument/2006/relationships/hyperlink" Target="https://alsi.kz/ru/catalog/antivirus-drweb/antivirus-drweb-katana-na-36-m-2-pk-bazovyy-lhm-kk-36m-2-a3/" TargetMode="External" /><Relationship Id="rId1880" Type="http://schemas.openxmlformats.org/officeDocument/2006/relationships/hyperlink" Target="https://alsi.kz/ru/catalog/antivirus-drweb/antivirus-drweb-katana-na-36-m-2-pk-prodlenie-lhm-kk-36m-2-b3/" TargetMode="External" /><Relationship Id="rId1881" Type="http://schemas.openxmlformats.org/officeDocument/2006/relationships/hyperlink" Target="https://alsi.kz/ru/catalog/antivirus-drweb/antivirus-drweb-katana-na-36-m-3-pk-bazovyy-lhm-kk-36m-3-a3/" TargetMode="External" /><Relationship Id="rId1882" Type="http://schemas.openxmlformats.org/officeDocument/2006/relationships/hyperlink" Target="https://alsi.kz/ru/catalog/antivirus-drweb/antivirus-drweb-katana-na-36-m-3-pk-prodlenie-lhm-kk-36m-3-b3/" TargetMode="External" /><Relationship Id="rId1883" Type="http://schemas.openxmlformats.org/officeDocument/2006/relationships/hyperlink" Target="https://alsi.kz/ru/catalog/antivirus-drweb/antivirus-drweb-katana-na-36-m-4-pk-bazovyy-lhm-kk-36m-4-a3/" TargetMode="External" /><Relationship Id="rId1884" Type="http://schemas.openxmlformats.org/officeDocument/2006/relationships/hyperlink" Target="https://alsi.kz/ru/catalog/antivirus-drweb/antivirus-drweb-katana-na-36-m-4-pk-prodlenie-lhm-kk-36m-4-b3/" TargetMode="External" /><Relationship Id="rId1885" Type="http://schemas.openxmlformats.org/officeDocument/2006/relationships/hyperlink" Target="https://alsi.kz/ru/catalog/antivirus-drweb/antivirus-drweb-katana-na-36-m-5-pk-bazovyy-lhm-kk-36m-5-a3/" TargetMode="External" /><Relationship Id="rId1886" Type="http://schemas.openxmlformats.org/officeDocument/2006/relationships/hyperlink" Target="https://alsi.kz/ru/catalog/antivirus-drweb/antivirus-drweb-katana-na-36-m-5-pk-prodlenie-lhm-kk-36m-5-b3/" TargetMode="External" /><Relationship Id="rId1887" Type="http://schemas.openxmlformats.org/officeDocument/2006/relationships/hyperlink" Target="https://alsi.kz/ru/catalog/antivirus-drweb/antivirus-drweb-security-space-dlya-mobilnyh-ustroystv-na-12-m-1-mu-bazovyy-lhm-aa-12m-1-a3/" TargetMode="External" /><Relationship Id="rId1888" Type="http://schemas.openxmlformats.org/officeDocument/2006/relationships/hyperlink" Target="https://alsi.kz/ru/catalog/antivirus-drweb/antivirus-drweb-security-space-dlya-mobilnyh-ustroystv-na-12-m-2-mu-bazovyy-lhm-aa-12m-2-a3/" TargetMode="External" /><Relationship Id="rId1889" Type="http://schemas.openxmlformats.org/officeDocument/2006/relationships/hyperlink" Target="https://alsi.kz/ru/catalog/antivirus-drweb/antivirus-drweb-security-space-dlya-mobilnyh-ustroystv-na-12-m-3-mu-bazovyy-lhm-aa-12m-3-a3/" TargetMode="External" /><Relationship Id="rId1890" Type="http://schemas.openxmlformats.org/officeDocument/2006/relationships/hyperlink" Target="https://alsi.kz/ru/catalog/antivirus-drweb/antivirus-drweb-security-space-dlya-mobilnyh-ustroystv-na-12-m-4-mu-bazovyy-lhm-aa-12m-4-a3/" TargetMode="External" /><Relationship Id="rId1891" Type="http://schemas.openxmlformats.org/officeDocument/2006/relationships/hyperlink" Target="https://alsi.kz/ru/catalog/antivirus-drweb/antivirus-drweb-security-space-dlya-mobilnyh-ustroystv-na-12-m-5-mu-bazovyy-lhm-aa-12m-5-a3/" TargetMode="External" /><Relationship Id="rId1892" Type="http://schemas.openxmlformats.org/officeDocument/2006/relationships/hyperlink" Target="https://alsi.kz/ru/catalog/antivirus-drweb/antivirus-drweb-security-space-dlya-mobilnyh-ustroystv-na-24-m-1-mu-bazovyy-lhm-aa-24m-1-a3/" TargetMode="External" /><Relationship Id="rId1893" Type="http://schemas.openxmlformats.org/officeDocument/2006/relationships/hyperlink" Target="https://alsi.kz/ru/catalog/antivirus-drweb/antivirus-drweb-security-space-dlya-mobilnyh-ustroystv-na-24-m-2-mu-bazovyy-lhm-aa-24m-2-a3/" TargetMode="External" /><Relationship Id="rId1894" Type="http://schemas.openxmlformats.org/officeDocument/2006/relationships/hyperlink" Target="https://alsi.kz/ru/catalog/antivirus-drweb/antivirus-drweb-security-space-dlya-mobilnyh-ustroystv-na-24-m-3-mu-bazovyy-lhm-aa-24m-3-a3/" TargetMode="External" /><Relationship Id="rId1895" Type="http://schemas.openxmlformats.org/officeDocument/2006/relationships/hyperlink" Target="https://alsi.kz/ru/catalog/antivirus-drweb/antivirus-drweb-security-space-dlya-mobilnyh-ustroystv-na-24-m-4-mu-bazovyy-lhm-aa-24m-4-a3/" TargetMode="External" /><Relationship Id="rId1896" Type="http://schemas.openxmlformats.org/officeDocument/2006/relationships/hyperlink" Target="https://alsi.kz/ru/catalog/antivirus-drweb/antivirus-drweb-security-space-dlya-mobilnyh-ustroystv-na-24-m-5-mu-bazovyy-lhm-aa-24m-5-a3/" TargetMode="External" /><Relationship Id="rId1897" Type="http://schemas.openxmlformats.org/officeDocument/2006/relationships/hyperlink" Target="https://alsi.kz/ru/catalog/antivirus-drweb/antivirus-drweb-security-space-dlya-mobilnyh-ustroystv-na-36-m-1-mu-bazovyy-lhm-aa-36m-1-a3/" TargetMode="External" /><Relationship Id="rId1898" Type="http://schemas.openxmlformats.org/officeDocument/2006/relationships/hyperlink" Target="https://alsi.kz/ru/catalog/antivirus-drweb/antivirus-drweb-security-space-dlya-mobilnyh-ustroystv-na-36-m-2-mu-bazovyy-lhm-aa-36m-2-a3/" TargetMode="External" /><Relationship Id="rId1899" Type="http://schemas.openxmlformats.org/officeDocument/2006/relationships/hyperlink" Target="https://alsi.kz/ru/catalog/antivirus-drweb/antivirus-drweb-security-space-dlya-mobilnyh-ustroystv-na-36-m-3-mu-bazovyy-lhm-aa-36m-3-a3/" TargetMode="External" /><Relationship Id="rId1900" Type="http://schemas.openxmlformats.org/officeDocument/2006/relationships/hyperlink" Target="https://alsi.kz/ru/catalog/antivirus-drweb/antivirus-drweb-security-space-dlya-mobilnyh-ustroystv-na-36-m-4-mu-bazovyy-lhm-aa-36m-4-a3/" TargetMode="External" /><Relationship Id="rId1901" Type="http://schemas.openxmlformats.org/officeDocument/2006/relationships/hyperlink" Target="https://alsi.kz/ru/catalog/antivirus-drweb/antivirus-drweb-security-space-dlya-mobilnyh-ustroystv-na-36-m-5-mu-bazovyy-lhm-aa-36m-5-a3/" TargetMode="External" /><Relationship Id="rId1902" Type="http://schemas.openxmlformats.org/officeDocument/2006/relationships/hyperlink" Target="https://alsi.kz/ru/catalog/antivirus-drweb/antivirus-drweb-security-space-na-12-m-1-pk-bazovyy-lhw-bk-12m-1-a3/" TargetMode="External" /><Relationship Id="rId1903" Type="http://schemas.openxmlformats.org/officeDocument/2006/relationships/hyperlink" Target="https://alsi.kz/ru/catalog/antivirus-drweb/antivirus-drweb-security-space-na-12-m-2-pk-bazovyy-lhw-bk-12m-2-a3/" TargetMode="External" /><Relationship Id="rId1904" Type="http://schemas.openxmlformats.org/officeDocument/2006/relationships/hyperlink" Target="https://alsi.kz/ru/catalog/antivirus-drweb/antivirus-drweb-security-space-na-12-m-2-pk-prodlenie-lhw-bk-12m-2-b3/" TargetMode="External" /><Relationship Id="rId1905" Type="http://schemas.openxmlformats.org/officeDocument/2006/relationships/hyperlink" Target="https://alsi.kz/ru/catalog/antivirus-drweb/antivirus-drweb-security-space-na-12-m-3-pk-bazovyy-lhw-bk-12m-3-a3/" TargetMode="External" /><Relationship Id="rId1906" Type="http://schemas.openxmlformats.org/officeDocument/2006/relationships/hyperlink" Target="https://alsi.kz/ru/catalog/antivirus-drweb/antivirus-drweb-security-space-na-12-m-3-pk-prodlenie-lhw-bk-12m-3-b3/" TargetMode="External" /><Relationship Id="rId1907" Type="http://schemas.openxmlformats.org/officeDocument/2006/relationships/hyperlink" Target="https://alsi.kz/ru/catalog/antivirus-drweb/antivirus-drweb-security-space-na-12-m-4-pk-bazovyy-lhw-bk-12m-4-a3/" TargetMode="External" /><Relationship Id="rId1908" Type="http://schemas.openxmlformats.org/officeDocument/2006/relationships/hyperlink" Target="https://alsi.kz/ru/catalog/antivirus-drweb/antivirus-drweb-security-space-na-12-m-4-pk-prodlenie-lhw-bk-12m-4-b3/" TargetMode="External" /><Relationship Id="rId1909" Type="http://schemas.openxmlformats.org/officeDocument/2006/relationships/hyperlink" Target="https://alsi.kz/ru/catalog/antivirus-drweb/antivirus-drweb-security-space-na-12-m-5-pk-bazovyy-lhw-bk-12m-5-a3/" TargetMode="External" /><Relationship Id="rId1910" Type="http://schemas.openxmlformats.org/officeDocument/2006/relationships/hyperlink" Target="https://alsi.kz/ru/catalog/antivirus-drweb/antivirus-drweb-security-space-na-12-m-5-pk-prodlenie-lhw-bk-12m-5-b3/" TargetMode="External" /><Relationship Id="rId1911" Type="http://schemas.openxmlformats.org/officeDocument/2006/relationships/hyperlink" Target="https://alsi.kz/ru/catalog/antivirus-drweb/antivirus-drweb-security-space-na-24-m-1-pk-bazovyy-lhw-bk-24m-1-a3/" TargetMode="External" /><Relationship Id="rId1912" Type="http://schemas.openxmlformats.org/officeDocument/2006/relationships/hyperlink" Target="https://alsi.kz/ru/catalog/antivirus-drweb/antivirus-drweb-security-space-na-24-m-1-pk-prodlenie-lhw-bk-24m-1-b3/" TargetMode="External" /><Relationship Id="rId1913" Type="http://schemas.openxmlformats.org/officeDocument/2006/relationships/hyperlink" Target="https://alsi.kz/ru/catalog/antivirus-drweb/antivirus-drweb-security-space-na-24-m-2-pk-bazovyy-lhw-bk-24m-2-a3/" TargetMode="External" /><Relationship Id="rId1914" Type="http://schemas.openxmlformats.org/officeDocument/2006/relationships/hyperlink" Target="https://alsi.kz/ru/catalog/antivirus-drweb/antivirus-drweb-security-space-na-24-m-2-pk-prodlenie-lhw-bk-24m-2-b3/" TargetMode="External" /><Relationship Id="rId1915" Type="http://schemas.openxmlformats.org/officeDocument/2006/relationships/hyperlink" Target="https://alsi.kz/ru/catalog/antivirus-drweb/antivirus-drweb-security-space-na-24-m-3-pk-bazovyy-lhw-bk-24m-3-a3/" TargetMode="External" /><Relationship Id="rId1916" Type="http://schemas.openxmlformats.org/officeDocument/2006/relationships/hyperlink" Target="https://alsi.kz/ru/catalog/antivirus-drweb/antivirus-drweb-security-space-na-24-m-3-pk-prodlenie-lhw-bk-24m-3-b3/" TargetMode="External" /><Relationship Id="rId1917" Type="http://schemas.openxmlformats.org/officeDocument/2006/relationships/hyperlink" Target="https://alsi.kz/ru/catalog/antivirus-drweb/antivirus-drweb-security-space-na-24-m-4-pk-bazovyy-lhw-bk-24m-4-a3/" TargetMode="External" /><Relationship Id="rId1918" Type="http://schemas.openxmlformats.org/officeDocument/2006/relationships/hyperlink" Target="https://alsi.kz/ru/catalog/antivirus-drweb/antivirus-drweb-security-space-na-24-m-4-pk-prodlenie-lhw-bk-24m-4-b3/" TargetMode="External" /><Relationship Id="rId1919" Type="http://schemas.openxmlformats.org/officeDocument/2006/relationships/hyperlink" Target="https://alsi.kz/ru/catalog/antivirus-drweb/antivirus-drweb-security-space-na-24-m-5-pk-bazovyy-lhw-bk-24m-5-a3/" TargetMode="External" /><Relationship Id="rId1920" Type="http://schemas.openxmlformats.org/officeDocument/2006/relationships/hyperlink" Target="https://alsi.kz/ru/catalog/antivirus-drweb/antivirus-drweb-security-space-na-36-m-1-pk-bazovyy-lhw-bk-36m-1-a3/" TargetMode="External" /><Relationship Id="rId1921" Type="http://schemas.openxmlformats.org/officeDocument/2006/relationships/hyperlink" Target="https://alsi.kz/ru/catalog/antivirus-drweb/antivirus-drweb-security-space-na-36-m-1-pk-prodlenie-lhw-bk-36m-1-b3/" TargetMode="External" /><Relationship Id="rId1922" Type="http://schemas.openxmlformats.org/officeDocument/2006/relationships/hyperlink" Target="https://alsi.kz/ru/catalog/antivirus-drweb/antivirus-drweb-security-space-na-36-m-2-pk-bazovyy-lhw-bk-36m-2-a3/" TargetMode="External" /><Relationship Id="rId1923" Type="http://schemas.openxmlformats.org/officeDocument/2006/relationships/hyperlink" Target="https://alsi.kz/ru/catalog/antivirus-drweb/antivirus-drweb-security-space-na-36-m-3-pk-bazovyy-lhw-bk-36m-3-a3/" TargetMode="External" /><Relationship Id="rId1924" Type="http://schemas.openxmlformats.org/officeDocument/2006/relationships/hyperlink" Target="https://alsi.kz/ru/catalog/antivirus-drweb/antivirus-drweb-security-space-na-36-m-3-pk-prodlenie-lhw-bk-36m-3-b3/" TargetMode="External" /><Relationship Id="rId1925" Type="http://schemas.openxmlformats.org/officeDocument/2006/relationships/hyperlink" Target="https://alsi.kz/ru/catalog/antivirus-drweb/antivirus-drweb-security-space-na-36-m-4-pk-bazovyy-lhw-bk-36m-4-a3/" TargetMode="External" /><Relationship Id="rId1926" Type="http://schemas.openxmlformats.org/officeDocument/2006/relationships/hyperlink" Target="https://alsi.kz/ru/catalog/antivirus-drweb/antivirus-drweb-security-space-na-36-m-4-pk-prodlenie-lhw-bk-36m-4-b3/" TargetMode="External" /><Relationship Id="rId1927" Type="http://schemas.openxmlformats.org/officeDocument/2006/relationships/hyperlink" Target="https://alsi.kz/ru/catalog/antivirus-drweb/antivirus-drweb-security-space-na-36-m-5-pk-bazovyy-lhw-bk-36m-5-a3/" TargetMode="External" /><Relationship Id="rId1928" Type="http://schemas.openxmlformats.org/officeDocument/2006/relationships/hyperlink" Target="https://alsi.kz/ru/catalog/antivirus-drweb/antivirus-drweb-security-space-na-36-m-5-pk-prodlenie-lhw-bk-36m-5-b3/" TargetMode="External" /><Relationship Id="rId1929" Type="http://schemas.openxmlformats.org/officeDocument/2006/relationships/hyperlink" Target="http://alsi.kz/ru/catalog/eset/" TargetMode="External" /><Relationship Id="rId1930" Type="http://schemas.openxmlformats.org/officeDocument/2006/relationships/hyperlink" Target="https://alsi.kz/ru/catalog/eset/eset-nod32-antivirus-a10-for-1-year-for-protection-10-objects-a10-ena-1-y-for-10/" TargetMode="External" /><Relationship Id="rId1931" Type="http://schemas.openxmlformats.org/officeDocument/2006/relationships/hyperlink" Target="https://alsi.kz/ru/catalog/eset/eset-nod32-antivirus-a6-for-1-year-for-protection-6-objects-a6-ena-1-y-for-6/" TargetMode="External" /><Relationship Id="rId1932" Type="http://schemas.openxmlformats.org/officeDocument/2006/relationships/hyperlink" Target="https://alsi.kz/ru/catalog/eset/eset-nod32-antivirus-a7-for-1-year-for-protection-7-objects-a7-ena-1-y-for-7/" TargetMode="External" /><Relationship Id="rId1933" Type="http://schemas.openxmlformats.org/officeDocument/2006/relationships/hyperlink" Target="https://alsi.kz/ru/catalog/eset/eset-nod32-antivirus-a8-for-1-year-for-protection-8-objects-a8-ena-1-y-for-8/" TargetMode="External" /><Relationship Id="rId1934" Type="http://schemas.openxmlformats.org/officeDocument/2006/relationships/hyperlink" Target="https://alsi.kz/ru/catalog/eset/eset-nod32-antivirus-a9-for-1-year-for-protection-9-objects-a9-ena-1-y-for-9/" TargetMode="External" /><Relationship Id="rId1935" Type="http://schemas.openxmlformats.org/officeDocument/2006/relationships/hyperlink" Target="https://alsi.kz/ru/catalog/eset/antivirus-eset-nod32-antivirus-a1-12-mes-1-ust-a1-ena-1-y-for-1/" TargetMode="External" /><Relationship Id="rId1936" Type="http://schemas.openxmlformats.org/officeDocument/2006/relationships/hyperlink" Target="https://alsi.kz/ru/catalog/eset/antivirus-eset-nod32-antivirus-a2-12-mes-2-ust-a2-ena-1-y-for-2/" TargetMode="External" /><Relationship Id="rId1937" Type="http://schemas.openxmlformats.org/officeDocument/2006/relationships/hyperlink" Target="https://alsi.kz/ru/catalog/eset/antivirus-eset-nod32-antivirus-a3-12-mes-3-ust-a3-ena-1-y-for-3/" TargetMode="External" /><Relationship Id="rId1938" Type="http://schemas.openxmlformats.org/officeDocument/2006/relationships/hyperlink" Target="https://alsi.kz/ru/catalog/eset/antivirus-eset-nod32-antivirus-a4-12-mes-4-ust-a4-ena-1-y-for-4/" TargetMode="External" /><Relationship Id="rId1939" Type="http://schemas.openxmlformats.org/officeDocument/2006/relationships/hyperlink" Target="https://alsi.kz/ru/catalog/eset/antivirus-eset-nod32-antivirus-a5-12-mes-5-ust-a5-ena-1-y-for-5/" TargetMode="External" /><Relationship Id="rId1940" Type="http://schemas.openxmlformats.org/officeDocument/2006/relationships/hyperlink" Target="http://alsi.kz/ru/catalog/prgrammnoe-obespechenie-microsoft-kgm/" TargetMode="External" /><Relationship Id="rId1941" Type="http://schemas.openxmlformats.org/officeDocument/2006/relationships/hyperlink" Target="http://alsi.kz/ru/catalog/operacionnye-sistemy-os/" TargetMode="External" /><Relationship Id="rId1942" Type="http://schemas.openxmlformats.org/officeDocument/2006/relationships/hyperlink" Target="https://alsi.kz/ru/catalog/operacionnye-sistemy-os/operacionnaya-sistema-windows11-home64-bit-multiyazychnaya-esd-kw9-00664/" TargetMode="External" /><Relationship Id="rId1943" Type="http://schemas.openxmlformats.org/officeDocument/2006/relationships/hyperlink" Target="https://alsi.kz/ru/catalog/operacionnye-sistemy-os/win-home-fpp-11-64-bit-russian-kazakhstan-only-usb-haj-00120/" TargetMode="External" /><Relationship Id="rId1944" Type="http://schemas.openxmlformats.org/officeDocument/2006/relationships/hyperlink" Target="https://alsi.kz/ru/catalog/operacionnye-sistemy-os/operacionnaya-sistema-windows11-pro64-bit-multiyazychnaya-esd-fqc-10572/" TargetMode="External" /><Relationship Id="rId1945" Type="http://schemas.openxmlformats.org/officeDocument/2006/relationships/hyperlink" Target="https://alsi.kz/ru/catalog/operacionnye-sistemy-os/win-pro-fpp-11-64-bit-russian-kazakhstan-only-usb-hav-00160/" TargetMode="External" /><Relationship Id="rId1946" Type="http://schemas.openxmlformats.org/officeDocument/2006/relationships/hyperlink" Target="http://alsi.kz/ru/catalog/pakety-ofisnyh-programm/" TargetMode="External" /><Relationship Id="rId1947" Type="http://schemas.openxmlformats.org/officeDocument/2006/relationships/hyperlink" Target="https://alsi.kz/ru/catalog/pakety-ofisnyh-programm/ms-m365-bus-standard-retail-russian-subscr-1yr-kazakhstan-only-medialess-p8-klq-00692/" TargetMode="External" /><Relationship Id="rId1948" Type="http://schemas.openxmlformats.org/officeDocument/2006/relationships/hyperlink" Target="https://alsi.kz/ru/catalog/pakety-ofisnyh-programm/ms-m365-personal-russian-subscr-1yr-kazakhstan-only-medialess-p8-qq2-01439/" TargetMode="External" /><Relationship Id="rId1949" Type="http://schemas.openxmlformats.org/officeDocument/2006/relationships/hyperlink" Target="https://alsi.kz/ru/catalog/pakety-ofisnyh-programm/ms-office-home-and-business-2021-all-lng-pkl-onln-cee-only-dwnld-c2r-nr-t5d-03484/" TargetMode="External" /><Relationship Id="rId1950" Type="http://schemas.openxmlformats.org/officeDocument/2006/relationships/hyperlink" Target="https://alsi.kz/ru/catalog/pakety-ofisnyh-programm/ms-office-home-and-business-2021-russian-kazakhstan-only-medialess-t5d-03545/" TargetMode="External" /><Relationship Id="rId1951" Type="http://schemas.openxmlformats.org/officeDocument/2006/relationships/hyperlink" Target="https://alsi.kz/ru/catalog/pakety-ofisnyh-programm/ms-office-home-and-student-2021-all-lng-pkl-onln-cee-only-dwnld-c2r-nr-79g-05338/" TargetMode="External" /><Relationship Id="rId1952" Type="http://schemas.openxmlformats.org/officeDocument/2006/relationships/hyperlink" Target="https://alsi.kz/ru/catalog/pakety-ofisnyh-programm/ms-office-home-and-student-2021-russian-kazakhstan-only-medialess-79g-05424/" TargetMode="External" /><Relationship Id="rId1953" Type="http://schemas.openxmlformats.org/officeDocument/2006/relationships/hyperlink" Target="https://alsi.kz/ru/catalog/pakety-ofisnyh-programm/ms-office-pro-2021-all-lng-online-cee-only-dwnld-c2r-nr-269-17192/" TargetMode="External" /><Relationship Id="rId1954" Type="http://schemas.openxmlformats.org/officeDocument/2006/relationships/hyperlink" Target="https://alsi.kz/ru/catalog/pakety-ofisnyh-programm/pravo-na-ispolzovanie-mso365buspremretailalllngsubpkl1yronlnceeonlydwnldnr-klq-00217/" TargetMode="External" /><Relationship Id="rId1955" Type="http://schemas.openxmlformats.org/officeDocument/2006/relationships/hyperlink" Target="https://alsi.kz/ru/catalog/pakety-ofisnyh-programm/m365-family-russian-subscr-1yr-kazakhstan-only-medialess-p8-6gq-01598/" TargetMode="External" /><Relationship Id="rId1956" Type="http://schemas.openxmlformats.org/officeDocument/2006/relationships/hyperlink" Target="https://alsi.kz/ru/catalog/pakety-ofisnyh-programm/pravo-na-ispolzovanie-msoffice365home3264alllngsubpklic1yronlineceec2rnr-6gq-00084/" TargetMode="External" /><Relationship Id="rId1957" Type="http://schemas.openxmlformats.org/officeDocument/2006/relationships/hyperlink" Target="https://alsi.kz/ru/catalog/pakety-ofisnyh-programm/pravo-na-ispolzovanie-msoffice365personal3264alllngsubpklic1yronlineceec2rnr-qq2-00004/" TargetMode="External" /><Relationship Id="rId1958" Type="http://schemas.openxmlformats.org/officeDocument/2006/relationships/hyperlink" Target="http://alsi.kz/ru/catalog/ip-telefony/" TargetMode="External" /><Relationship Id="rId1959" Type="http://schemas.openxmlformats.org/officeDocument/2006/relationships/hyperlink" Target="http://alsi.kz/ru/catalog/nastolnye-telefony/" TargetMode="External" /><Relationship Id="rId1960" Type="http://schemas.openxmlformats.org/officeDocument/2006/relationships/hyperlink" Target="https://alsi.kz/ru/catalog/nastolnye-telefony/ip-telefon-yealink-sip-t54s-sip-t54s/" TargetMode="External" /><Relationship Id="rId1961" Type="http://schemas.openxmlformats.org/officeDocument/2006/relationships/hyperlink" Target="https://alsi.kz/ru/catalog/nastolnye-telefony/sip-telefon-yealink-sip-t30-1-liniya-s-bp-zamena-t19-sip-t30/" TargetMode="External" /><Relationship Id="rId1962" Type="http://schemas.openxmlformats.org/officeDocument/2006/relationships/hyperlink" Target="https://alsi.kz/ru/catalog/nastolnye-telefony/sip-telefon-yealink-sip-t31p-2-linii-poe-s-bp-zamena-t21p-sip-t31p/" TargetMode="External" /><Relationship Id="rId1963" Type="http://schemas.openxmlformats.org/officeDocument/2006/relationships/hyperlink" Target="https://alsi.kz/ru/catalog/nastolnye-telefony/sip-telefon-yealink-sip-t30p-1-liniya-poe-c-bp-zamena-t19p-sip-t30p/" TargetMode="External" /><Relationship Id="rId1964" Type="http://schemas.openxmlformats.org/officeDocument/2006/relationships/hyperlink" Target="https://alsi.kz/ru/catalog/nastolnye-telefony/sip-telefon-yealink-sip-t31-2-linii-s-bp-zamena-t21-sip-t31/" TargetMode="External" /><Relationship Id="rId1965" Type="http://schemas.openxmlformats.org/officeDocument/2006/relationships/hyperlink" Target="https://alsi.kz/ru/catalog/nastolnye-telefony/sip-telefon-yealink-sip-t33g-4-linii-poe-gige-s-bp-zamena-t40g-sip-t33g/" TargetMode="External" /><Relationship Id="rId1966" Type="http://schemas.openxmlformats.org/officeDocument/2006/relationships/hyperlink" Target="https://alsi.kz/ru/catalog/nastolnye-telefony/sip-telefon-yealink-sip-t33p-4-linii-poe-s-bp-zamena-t40p-sip-t33p/" TargetMode="External" /><Relationship Id="rId1967" Type="http://schemas.openxmlformats.org/officeDocument/2006/relationships/hyperlink" Target="https://alsi.kz/ru/catalog/nastolnye-telefony/ip-telefon-yealink-sip-t53w-sip-t53w/" TargetMode="External" /><Relationship Id="rId1968" Type="http://schemas.openxmlformats.org/officeDocument/2006/relationships/hyperlink" Target="https://alsi.kz/ru/catalog/nastolnye-telefony/ip-telefon-yealink-sip-t54w-sip-t54w/" TargetMode="External" /><Relationship Id="rId1969" Type="http://schemas.openxmlformats.org/officeDocument/2006/relationships/hyperlink" Target="https://alsi.kz/ru/catalog/nastolnye-telefony/ip-telefon-yealink-sip-t57w-sip-t57w/" TargetMode="External" /><Relationship Id="rId1970" Type="http://schemas.openxmlformats.org/officeDocument/2006/relationships/hyperlink" Target="http://alsi.kz/ru/catalog/dect-telefony/" TargetMode="External" /><Relationship Id="rId1971" Type="http://schemas.openxmlformats.org/officeDocument/2006/relationships/hyperlink" Target="https://alsi.kz/ru/catalog/dect-telefony/sip-telefon-yealink-sip-t31g-2-linii-poe-gige-s-bp-zamena-t23g-sip-t31g/" TargetMode="External" /><Relationship Id="rId1972" Type="http://schemas.openxmlformats.org/officeDocument/2006/relationships/hyperlink" Target="https://alsi.kz/ru/catalog/dect-telefony/dopolnitelnaya-trubka-yealink-w56h-w56h/" TargetMode="External" /><Relationship Id="rId1973" Type="http://schemas.openxmlformats.org/officeDocument/2006/relationships/hyperlink" Target="http://alsi.kz/ru/catalog/konferenc-telefony/" TargetMode="External" /><Relationship Id="rId1974" Type="http://schemas.openxmlformats.org/officeDocument/2006/relationships/hyperlink" Target="https://alsi.kz/ru/catalog/konferenc-telefony/konferenc-telefon-yealink-cp930w-base-cp930w-base/" TargetMode="External" /><Relationship Id="rId1975" Type="http://schemas.openxmlformats.org/officeDocument/2006/relationships/hyperlink" Target="http://alsi.kz/ru/catalog/aksessuary-f3t/" TargetMode="External" /><Relationship Id="rId1976" Type="http://schemas.openxmlformats.org/officeDocument/2006/relationships/hyperlink" Target="https://alsi.kz/ru/catalog/aksessuary-f3t/besprovodnaya-garnitura-vt9000-mono-150m-dect-vt9000/" TargetMode="External" /><Relationship Id="rId1977" Type="http://schemas.openxmlformats.org/officeDocument/2006/relationships/hyperlink" Target="https://alsi.kz/ru/catalog/aksessuary-f3t/besprovodnaya-garnitura-vt9000-d-duo-150m-dect-5mw0yionf/" TargetMode="External" /><Relationship Id="rId1978" Type="http://schemas.openxmlformats.org/officeDocument/2006/relationships/hyperlink" Target="https://alsi.kz/ru/catalog/aksessuary-f3t/besprovodnaya-garnitura-vt9400-mono-5mw0ynbhm/" TargetMode="External" /><Relationship Id="rId1979" Type="http://schemas.openxmlformats.org/officeDocument/2006/relationships/hyperlink" Target="https://alsi.kz/ru/catalog/aksessuary-f3t/besprovodnaya-garnitura-vt9500-mono-5mw0yh1as/" TargetMode="External" /><Relationship Id="rId1980" Type="http://schemas.openxmlformats.org/officeDocument/2006/relationships/hyperlink" Target="https://alsi.kz/ru/catalog/aksessuary-f3t/besprovodnaya-garnitura-vt9500-d-duo-5mw0ydlmi/" TargetMode="External" /><Relationship Id="rId1981" Type="http://schemas.openxmlformats.org/officeDocument/2006/relationships/hyperlink" Target="https://alsi.kz/ru/catalog/aksessuary-f3t/besprovodnaya-garnitura-vt9602-mono-30m-5mw0yhwgq/" TargetMode="External" /><Relationship Id="rId1982" Type="http://schemas.openxmlformats.org/officeDocument/2006/relationships/hyperlink" Target="https://alsi.kz/ru/catalog/aksessuary-f3t/provodnaya-garnitura-vt-duo-uzkopolosnyy-zvuk-vt1000-d-rj903/" TargetMode="External" /><Relationship Id="rId1983" Type="http://schemas.openxmlformats.org/officeDocument/2006/relationships/hyperlink" Target="https://alsi.kz/ru/catalog/aksessuary-f3t/provodnaya-garnitura-vt-mono-uzkopolosnyy-zvuk-vt1000-rj903/" TargetMode="External" /><Relationship Id="rId1984" Type="http://schemas.openxmlformats.org/officeDocument/2006/relationships/hyperlink" Target="https://alsi.kz/ru/catalog/aksessuary-f3t/provodnaya-garnitura-yealink-vt5000-d-qdp-rj903-duo-vt5000-d/" TargetMode="External" /><Relationship Id="rId1985" Type="http://schemas.openxmlformats.org/officeDocument/2006/relationships/hyperlink" Target="https://alsi.kz/ru/catalog/aksessuary-f3t/provodnaya-garnitura-vt6200-qdp-rj903-mono-vt6200-qdp-rj903/" TargetMode="External" /><Relationship Id="rId1986" Type="http://schemas.openxmlformats.org/officeDocument/2006/relationships/hyperlink" Target="https://alsi.kz/ru/catalog/aksessuary-f3t/provodnaya-garnitura-vt6200-usb-mono-5mw0ycroc/" TargetMode="External" /><Relationship Id="rId1987" Type="http://schemas.openxmlformats.org/officeDocument/2006/relationships/hyperlink" Target="https://alsi.kz/ru/catalog/aksessuary-f3t/provodnaya-garnitura-vt6200-d-qdp-rj903-duo-vt6200-d-qdp-rj903/" TargetMode="External" /><Relationship Id="rId1988" Type="http://schemas.openxmlformats.org/officeDocument/2006/relationships/hyperlink" Target="https://alsi.kz/ru/catalog/aksessuary-f3t/provodnaya-garnitura-vt6200-d-usb-duo-vt6200-d/" TargetMode="External" /><Relationship Id="rId1989" Type="http://schemas.openxmlformats.org/officeDocument/2006/relationships/hyperlink" Target="http://alsi.kz/ru/catalog/komponenty-sks/" TargetMode="External" /><Relationship Id="rId1990" Type="http://schemas.openxmlformats.org/officeDocument/2006/relationships/hyperlink" Target="http://alsi.kz/ru/catalog/kabelnye-kanaly-i-aksessuary/" TargetMode="External" /><Relationship Id="rId1991" Type="http://schemas.openxmlformats.org/officeDocument/2006/relationships/hyperlink" Target="https://alsi.kz/ru/catalog/kabelnye-kanaly-i-aksessuary/vneshniy-ugol-legrand-l10619-l10619/" TargetMode="External" /><Relationship Id="rId1992" Type="http://schemas.openxmlformats.org/officeDocument/2006/relationships/hyperlink" Target="https://alsi.kz/ru/catalog/kabelnye-kanaly-i-aksessuary/vnutrenniy-ugol-legrand-l10605-l10605/" TargetMode="External" /><Relationship Id="rId1993" Type="http://schemas.openxmlformats.org/officeDocument/2006/relationships/hyperlink" Target="https://alsi.kz/ru/catalog/kabelnye-kanaly-i-aksessuary/kabelnyy-kanal-legrand-l10429-l10429/" TargetMode="External" /><Relationship Id="rId1994" Type="http://schemas.openxmlformats.org/officeDocument/2006/relationships/hyperlink" Target="https://alsi.kz/ru/catalog/kabelnye-kanaly-i-aksessuary/kabelnyy-kanal-sayanskiy-plastik-040001s-040001s/" TargetMode="External" /><Relationship Id="rId1995" Type="http://schemas.openxmlformats.org/officeDocument/2006/relationships/hyperlink" Target="https://alsi.kz/ru/catalog/kabelnye-kanaly-i-aksessuary/razdelitelnaya-peregorodka-iek-clp1f-050-2-clp1f-050-2/" TargetMode="External" /><Relationship Id="rId1996" Type="http://schemas.openxmlformats.org/officeDocument/2006/relationships/hyperlink" Target="https://alsi.kz/ru/catalog/kabelnye-kanaly-i-aksessuary/ramka-mozaik-legrand-l10958-l10958/" TargetMode="External" /><Relationship Id="rId1997" Type="http://schemas.openxmlformats.org/officeDocument/2006/relationships/hyperlink" Target="https://alsi.kz/ru/catalog/kabelnye-kanaly-i-aksessuary/t-obraznyy-otvod-legrand-l10740/" TargetMode="External" /><Relationship Id="rId1998" Type="http://schemas.openxmlformats.org/officeDocument/2006/relationships/hyperlink" Target="http://alsi.kz/ru/catalog/montajnoe-oborudovanie/" TargetMode="External" /><Relationship Id="rId1999" Type="http://schemas.openxmlformats.org/officeDocument/2006/relationships/hyperlink" Target="https://alsi.kz/ru/catalog/montajnoe-oborudovanie/organayzer-dlya-kabelya-dellcable-cover-for-small-form-factorcsutomer-install-325-bdwy/" TargetMode="External" /><Relationship Id="rId2000" Type="http://schemas.openxmlformats.org/officeDocument/2006/relationships/hyperlink" Target="http://alsi.kz/ru/catalog/ustanovochnoe-elektrooborudovanie/" TargetMode="External" /><Relationship Id="rId2001" Type="http://schemas.openxmlformats.org/officeDocument/2006/relationships/hyperlink" Target="https://alsi.kz/ru/catalog/ustanovochnoe-elektrooborudovanie/informacionnaya-rozetka-legrand-l76561-l76561/" TargetMode="External" /><Relationship Id="rId2002" Type="http://schemas.openxmlformats.org/officeDocument/2006/relationships/hyperlink" Target="https://alsi.kz/ru/catalog/ustanovochnoe-elektrooborudovanie/elektricheskiy-razem-legrand-l77254-l77254/" TargetMode="External" /><Relationship Id="rId2003" Type="http://schemas.openxmlformats.org/officeDocument/2006/relationships/hyperlink" Target="http://alsi.kz/ru/catalog/shkafy-toten/" TargetMode="External" /><Relationship Id="rId2004" Type="http://schemas.openxmlformats.org/officeDocument/2006/relationships/hyperlink" Target="https://alsi.kz/ru/catalog/shkafy-toten/komplekt-krepeja-ship-700906000-700906000/" TargetMode="External" /><Relationship Id="rId2005" Type="http://schemas.openxmlformats.org/officeDocument/2006/relationships/hyperlink" Target="http://alsi.kz/ru/catalog/produkciya-elektrika/" TargetMode="External" /><Relationship Id="rId2006" Type="http://schemas.openxmlformats.org/officeDocument/2006/relationships/hyperlink" Target="https://alsi.kz/ru/catalog/produkciya-elektrika/avtomaticheskiy-pereklyuchatel-legrand-404028-l404028/" TargetMode="External" /><Relationship Id="rId2007" Type="http://schemas.openxmlformats.org/officeDocument/2006/relationships/hyperlink" Target="https://alsi.kz/ru/catalog/produkciya-elektrika/kabel-samarakabelpvs-31515-mm2-mm-pvs-315/" TargetMode="External" /><Relationship Id="rId2008" Type="http://schemas.openxmlformats.org/officeDocument/2006/relationships/hyperlink" Target="http://alsi.kz/ru/catalog/telefony-i-faksy/" TargetMode="External" /><Relationship Id="rId2009" Type="http://schemas.openxmlformats.org/officeDocument/2006/relationships/hyperlink" Target="http://alsi.kz/ru/catalog/platy-i-dopolnitelnye-ustroystva/" TargetMode="External" /><Relationship Id="rId2010" Type="http://schemas.openxmlformats.org/officeDocument/2006/relationships/hyperlink" Target="https://alsi.kz/ru/catalog/platy-i-dopolnitelnye-ustroystva/plata-panasonic-kx-tda3173-kx-tda3173/" TargetMode="External" /><Relationship Id="rId2011" Type="http://schemas.openxmlformats.org/officeDocument/2006/relationships/hyperlink" Target="https://alsi.kz/ru/catalog/platy-i-dopolnitelnye-ustroystva/plata-rasshireniya-panasonic-kx-tda-0173-kx-tda-0173/" TargetMode="External" /><Relationship Id="rId2012" Type="http://schemas.openxmlformats.org/officeDocument/2006/relationships/hyperlink" Target="https://alsi.kz/ru/catalog/platy-i-dopolnitelnye-ustroystva/plata-rasshireniya-panasonic-kx-te82483x-kx-te82483x/" TargetMode="External" /><Relationship Id="rId2013" Type="http://schemas.openxmlformats.org/officeDocument/2006/relationships/hyperlink" Target="http://alsi.kz/ru/catalog/sistemnye-telefony-i-konsoli/" TargetMode="External" /><Relationship Id="rId2014" Type="http://schemas.openxmlformats.org/officeDocument/2006/relationships/hyperlink" Target="https://alsi.kz/ru/catalog/sistemnye-telefony-i-konsoli/ip--telefon-cisco-cp-8851-k9-cp-8851-k9/" TargetMode="External" /><Relationship Id="rId2015" Type="http://schemas.openxmlformats.org/officeDocument/2006/relationships/hyperlink" Target="https://alsi.kz/ru/catalog/sistemnye-telefony-i-konsoli/ip--telefon-cisco-cp-8865-k9-cp-8865-k9/" TargetMode="External" /><Relationship Id="rId2016" Type="http://schemas.openxmlformats.org/officeDocument/2006/relationships/hyperlink" Target="http://alsi.kz/ru/catalog/sotovaya-telefoniya/" TargetMode="External" /><Relationship Id="rId2017" Type="http://schemas.openxmlformats.org/officeDocument/2006/relationships/hyperlink" Target="http://alsi.kz/ru/catalog/aksessuary-k-sotovym-telefonam/" TargetMode="External" /><Relationship Id="rId2018" Type="http://schemas.openxmlformats.org/officeDocument/2006/relationships/hyperlink" Target="https://alsi.kz/ru/catalog/aksessuary-k-sotovym-telefonam/chehol-df-sbattery-02-black-3200ma-sbattery-02bl/" TargetMode="External" /><Relationship Id="rId2019" Type="http://schemas.openxmlformats.org/officeDocument/2006/relationships/hyperlink" Target="http://alsi.kz/ru/catalog/drony-i-aksessuary/" TargetMode="External" /><Relationship Id="rId2020" Type="http://schemas.openxmlformats.org/officeDocument/2006/relationships/hyperlink" Target="http://alsi.kz/ru/catalog/aksessuary/" TargetMode="External" /><Relationship Id="rId2021" Type="http://schemas.openxmlformats.org/officeDocument/2006/relationships/hyperlink" Target="https://alsi.kz/ru/catalog/aksessuary/distancionnoe-upravlenie-dji-gl300k-gl300k/" TargetMode="External" /><Relationship Id="rId2022" Type="http://schemas.openxmlformats.org/officeDocument/2006/relationships/hyperlink" Target="http://alsi.kz/ru/catalog/skud-i-bezopasnost/" TargetMode="External" /><Relationship Id="rId2023" Type="http://schemas.openxmlformats.org/officeDocument/2006/relationships/hyperlink" Target="http://alsi.kz/ru/catalog/turnikety/" TargetMode="External" /><Relationship Id="rId2024" Type="http://schemas.openxmlformats.org/officeDocument/2006/relationships/hyperlink" Target="https://alsi.kz/ru/catalog/turnikety/motorizovannyy-turniket-tripod-perco-ttr-10ab-perco-ttr-10ab/" TargetMode="External" /><Relationship Id="rId2025" Type="http://schemas.openxmlformats.org/officeDocument/2006/relationships/hyperlink" Target="https://alsi.kz/ru/catalog/turnikety/motorizovannyy-turniket-tripod-perco-ttr-10ak-perco-ttr-10ak/" TargetMode="External" /><Relationship Id="rId2026" Type="http://schemas.openxmlformats.org/officeDocument/2006/relationships/hyperlink" Target="https://alsi.kz/ru/catalog/turnikety/motorizovannyy-turniket-tripod-perco-ttr-10at-perco-ttr-10at/" TargetMode="External" /><Relationship Id="rId2027" Type="http://schemas.openxmlformats.org/officeDocument/2006/relationships/hyperlink" Target="https://alsi.kz/ru/catalog/turnikety/motorizovannyy-turniket-tripod-perco-ttr-11a-perco-ttr-11a/" TargetMode="External" /><Relationship Id="rId2028" Type="http://schemas.openxmlformats.org/officeDocument/2006/relationships/hyperlink" Target="https://alsi.kz/ru/catalog/turnikety/tumbovyy-turniket-tripod-tbc011-6mi0r626l/" TargetMode="External" /><Relationship Id="rId2029" Type="http://schemas.openxmlformats.org/officeDocument/2006/relationships/hyperlink" Target="https://alsi.kz/ru/catalog/turnikety/tumbovyy-turniket-tripod-perco-ttd-031g-perco-ttd-031g/" TargetMode="External" /><Relationship Id="rId2030" Type="http://schemas.openxmlformats.org/officeDocument/2006/relationships/hyperlink" Target="https://alsi.kz/ru/catalog/turnikety/tumbovyy-turniket-tripod-ttd-031s-6mi0r6o5d/" TargetMode="External" /><Relationship Id="rId2031" Type="http://schemas.openxmlformats.org/officeDocument/2006/relationships/hyperlink" Target="https://alsi.kz/ru/catalog/turnikety/tumbovyy-turniket-tripod-perco-ttd-032g-perco-ttd-032g/" TargetMode="External" /><Relationship Id="rId2032" Type="http://schemas.openxmlformats.org/officeDocument/2006/relationships/hyperlink" Target="https://alsi.kz/ru/catalog/turnikety/tumbovyy-turniket-tripod-ttd-032s-6mi0r6w91/" TargetMode="External" /><Relationship Id="rId2033" Type="http://schemas.openxmlformats.org/officeDocument/2006/relationships/hyperlink" Target="https://alsi.kz/ru/catalog/turnikety/tumbovyy-turniket-tripod-perco-ttd-08a-perco-ttd-08a/" TargetMode="External" /><Relationship Id="rId2034" Type="http://schemas.openxmlformats.org/officeDocument/2006/relationships/hyperlink" Target="https://alsi.kz/ru/catalog/turnikety/tumbovyy-turniket-tripod-perco-ttd-10a-perco-ttd-10a/" TargetMode="External" /><Relationship Id="rId2035" Type="http://schemas.openxmlformats.org/officeDocument/2006/relationships/hyperlink" Target="https://alsi.kz/ru/catalog/turnikety/turniket-tripod-perco-t-5-perco-t-5/" TargetMode="External" /><Relationship Id="rId2036" Type="http://schemas.openxmlformats.org/officeDocument/2006/relationships/hyperlink" Target="https://alsi.kz/ru/catalog/turnikety/turniket-tripod-perco-ttr-041-perco-ttr-041/" TargetMode="External" /><Relationship Id="rId2037" Type="http://schemas.openxmlformats.org/officeDocument/2006/relationships/hyperlink" Target="https://alsi.kz/ru/catalog/turnikety/turniket-tripod-perco-ttr-04cw-perco-ttr-04cw/" TargetMode="External" /><Relationship Id="rId2038" Type="http://schemas.openxmlformats.org/officeDocument/2006/relationships/hyperlink" Target="https://alsi.kz/ru/catalog/turnikety/turniket-tripod-perco-ttr-071-perco-ttr-071/" TargetMode="External" /><Relationship Id="rId2039" Type="http://schemas.openxmlformats.org/officeDocument/2006/relationships/hyperlink" Target="https://alsi.kz/ru/catalog/turnikety/turniket-tripod-perco-ttr-08a-perco-ttr-08a/" TargetMode="External" /><Relationship Id="rId2040" Type="http://schemas.openxmlformats.org/officeDocument/2006/relationships/hyperlink" Target="http://alsi.kz/ru/catalog/shlagbaumy/" TargetMode="External" /><Relationship Id="rId2041" Type="http://schemas.openxmlformats.org/officeDocument/2006/relationships/hyperlink" Target="https://alsi.kz/ru/catalog/shlagbaumy/shlagbaum-perco-gs04-so-streloy-kruglogo-secheniya-3-metra-gs04krug3m/" TargetMode="External" /><Relationship Id="rId2042" Type="http://schemas.openxmlformats.org/officeDocument/2006/relationships/hyperlink" Target="https://alsi.kz/ru/catalog/shlagbaumy/shlagbaum-perco-gs04-so-streloy-kruglogo-secheniya-43-metra-gs04krug4m/" TargetMode="External" /><Relationship Id="rId2043" Type="http://schemas.openxmlformats.org/officeDocument/2006/relationships/hyperlink" Target="https://alsi.kz/ru/catalog/shlagbaumy/shlagbaum-perco-gs04-so-streloy-pryamougolnogo-secheniya-3-metra-gs04pryam3m/" TargetMode="External" /><Relationship Id="rId2044" Type="http://schemas.openxmlformats.org/officeDocument/2006/relationships/hyperlink" Target="https://alsi.kz/ru/catalog/shlagbaumy/shlagbaum-perco-gs04-so-streloy-pryamougolnogo-secheniya-43-metra-gs04pryam4m/" TargetMode="External" /><Relationship Id="rId2045" Type="http://schemas.openxmlformats.org/officeDocument/2006/relationships/hyperlink" Target="http://alsi.kz/ru/catalog/kontrollery-i-schityvateli/" TargetMode="External" /><Relationship Id="rId2046" Type="http://schemas.openxmlformats.org/officeDocument/2006/relationships/hyperlink" Target="https://alsi.kz/ru/catalog/kontrollery-i-schityvateli/zamok-elektromagnitnyy-dlya-ustanovki-na-metallicheskie-derevyannye-steklyannye-i-protivopojarnye-dver/" TargetMode="External" /><Relationship Id="rId2047" Type="http://schemas.openxmlformats.org/officeDocument/2006/relationships/hyperlink" Target="https://alsi.kz/ru/catalog/kontrollery-i-schityvateli/kontroller-sigur-e510-e510/" TargetMode="External" /><Relationship Id="rId2048" Type="http://schemas.openxmlformats.org/officeDocument/2006/relationships/hyperlink" Target="https://alsi.kz/ru/catalog/kontrollery-i-schityvateli/kontroller-zamka-perco-cl2113-perco-cl2113/" TargetMode="External" /><Relationship Id="rId2049" Type="http://schemas.openxmlformats.org/officeDocument/2006/relationships/hyperlink" Target="https://alsi.kz/ru/catalog/kontrollery-i-schityvateli/kronshteyn-na-proem-dveri-ds-k4h258-lz/" TargetMode="External" /><Relationship Id="rId2050" Type="http://schemas.openxmlformats.org/officeDocument/2006/relationships/hyperlink" Target="https://alsi.kz/ru/catalog/kontrollery-i-schityvateli/mehanicheskaya-knopka-dostupa-hikvision-otkrytiya-dveri-s-kontroliruemoy-storony-ds-k7p02/" TargetMode="External" /><Relationship Id="rId2051" Type="http://schemas.openxmlformats.org/officeDocument/2006/relationships/hyperlink" Target="https://alsi.kz/ru/catalog/kontrollery-i-schityvateli/rasshirennaya-podderjka-propuskov-posetiteley-dopolnitelnyy-modul-po-sigur-6th0xqx8d/" TargetMode="External" /><Relationship Id="rId2052" Type="http://schemas.openxmlformats.org/officeDocument/2006/relationships/hyperlink" Target="https://alsi.kz/ru/catalog/kontrollery-i-schityvateli/schityvatel-sigur-mr100-lite-mr100/" TargetMode="External" /><Relationship Id="rId2053" Type="http://schemas.openxmlformats.org/officeDocument/2006/relationships/hyperlink" Target="https://alsi.kz/ru/catalog/kontrollery-i-schityvateli/terminal-raspoznavaniya-lic-hikvision--licenziya-na-ispolzovanie-4-terminalov-ds-k1t341cm/" TargetMode="External" /><Relationship Id="rId2054" Type="http://schemas.openxmlformats.org/officeDocument/2006/relationships/hyperlink" Target="https://alsi.kz/ru/catalog/kontrollery-i-schityvateli/universalnyy-kontroller-perco-ctl042-perco-ctl042/" TargetMode="External" /><Relationship Id="rId2055" Type="http://schemas.openxmlformats.org/officeDocument/2006/relationships/hyperlink" Target="https://alsi.kz/ru/catalog/kontrollery-i-schityvateli/universalnyy-kontroller-perco-ctl141-perco-ctl141/" TargetMode="External" /><Relationship Id="rId2056" Type="http://schemas.openxmlformats.org/officeDocument/2006/relationships/hyperlink" Target="http://alsi.kz/ru/catalog/po-skud/" TargetMode="External" /><Relationship Id="rId2057" Type="http://schemas.openxmlformats.org/officeDocument/2006/relationships/hyperlink" Target="https://alsi.kz/ru/catalog/po-skud/perco-wm01-modul-uchet-rabochego-vremeni-6mm0o1elj/" TargetMode="External" /><Relationship Id="rId2058" Type="http://schemas.openxmlformats.org/officeDocument/2006/relationships/hyperlink" Target="https://alsi.kz/ru/catalog/po-skud/perco-wm02-modul-verifikaciya-6mm0o1lp4/" TargetMode="External" /><Relationship Id="rId2059" Type="http://schemas.openxmlformats.org/officeDocument/2006/relationships/hyperlink" Target="https://alsi.kz/ru/catalog/po-skud/perco-wm-04-integraciya-s-vneshnimi-sistemami-6mm0o1y3q/" TargetMode="External" /><Relationship Id="rId2060" Type="http://schemas.openxmlformats.org/officeDocument/2006/relationships/hyperlink" Target="https://alsi.kz/ru/catalog/po-skud/perco-wm05-modul-monitoring-6mm0o2471/" TargetMode="External" /><Relationship Id="rId2061" Type="http://schemas.openxmlformats.org/officeDocument/2006/relationships/hyperlink" Target="https://alsi.kz/ru/catalog/po-skud/perco-wm06-modul-integraciya-s-trassir-6mm0o2anq/" TargetMode="External" /><Relationship Id="rId2062" Type="http://schemas.openxmlformats.org/officeDocument/2006/relationships/hyperlink" Target="https://alsi.kz/ru/catalog/po-skud/perco-wm07-modul-integraciya-s-iso-orion-6mm0o2hk1/" TargetMode="External" /><Relationship Id="rId2063" Type="http://schemas.openxmlformats.org/officeDocument/2006/relationships/hyperlink" Target="https://alsi.kz/ru/catalog/po-skud/perco-wm08-modul-integraciya-s-axxon-next-6mm0o2nux/" TargetMode="External" /><Relationship Id="rId2064" Type="http://schemas.openxmlformats.org/officeDocument/2006/relationships/hyperlink" Target="https://alsi.kz/ru/catalog/po-skud/perco-wme01-modul-vstroennogo-po-uchet-rabochego-vremeni-6mm0o2ujd/" TargetMode="External" /><Relationship Id="rId2065" Type="http://schemas.openxmlformats.org/officeDocument/2006/relationships/hyperlink" Target="https://alsi.kz/ru/catalog/po-skud/perco-wme02-modul-vstroennogo-po-verifikaciya-6mm0o32b6/" TargetMode="External" /><Relationship Id="rId2066" Type="http://schemas.openxmlformats.org/officeDocument/2006/relationships/hyperlink" Target="https://alsi.kz/ru/catalog/po-skud/perco-wme05-modul-vstroennogo-po-monitoring-6mm0o39kn/" TargetMode="External" /><Relationship Id="rId2067" Type="http://schemas.openxmlformats.org/officeDocument/2006/relationships/hyperlink" Target="https://alsi.kz/ru/catalog/po-skud/po-perco-wm03-modul-integraciya-s-1s-perco-wm03/" TargetMode="External" /><Relationship Id="rId2068" Type="http://schemas.openxmlformats.org/officeDocument/2006/relationships/hyperlink" Target="https://alsi.kz/ru/catalog/po-skud/po-perco-wse-standartnyy-paket-vstroennogo-po-perco-wse/" TargetMode="External" /><Relationship Id="rId2069" Type="http://schemas.openxmlformats.org/officeDocument/2006/relationships/hyperlink" Target="https://alsi.kz/ru/catalog/po-skud/po-perco-ws-standartnyy-paket-po-perco-ws/" TargetMode="External" /><Relationship Id="rId2070" Type="http://schemas.openxmlformats.org/officeDocument/2006/relationships/hyperlink" Target="http://alsi.kz/ru/catalog/gps/" TargetMode="External" /><Relationship Id="rId2071" Type="http://schemas.openxmlformats.org/officeDocument/2006/relationships/hyperlink" Target="http://alsi.kz/ru/catalog/gps-trekery/" TargetMode="External" /><Relationship Id="rId2072" Type="http://schemas.openxmlformats.org/officeDocument/2006/relationships/hyperlink" Target="https://alsi.kz/ru/catalog/gps-trekery/gps-navigator-garminmontana-700-010-02133-01/" TargetMode="External" /><Relationship Id="rId2073" Type="http://schemas.openxmlformats.org/officeDocument/2006/relationships/hyperlink" Target="http://alsi.kz/ru/catalog/radiostancii/" TargetMode="External" /><Relationship Id="rId2074" Type="http://schemas.openxmlformats.org/officeDocument/2006/relationships/hyperlink" Target="http://alsi.kz/ru/catalog/avtomobilnye-radiostancii-6y7/" TargetMode="External" /><Relationship Id="rId2075" Type="http://schemas.openxmlformats.org/officeDocument/2006/relationships/hyperlink" Target="https://alsi.kz/ru/catalog/avtomobilnye-radiostancii-6y7/raciya-icom-ic-f6013h-400-470mgc-8-kan-50-vt-bez-displeya-85338/" TargetMode="External" /><Relationship Id="rId2076" Type="http://schemas.openxmlformats.org/officeDocument/2006/relationships/hyperlink" Target="https://alsi.kz/ru/catalog/avtomobilnye-radiostancii-6y7/radiostanciya-hytera-md-785g-74461/" TargetMode="External" /><Relationship Id="rId2077" Type="http://schemas.openxmlformats.org/officeDocument/2006/relationships/hyperlink" Target="https://alsi.kz/ru/catalog/avtomobilnye-radiostancii-6y7/raciya-icom-ic-f5013h-136-174mgc-8-kan-50-vt-bez-displeya-79908/" TargetMode="External" /><Relationship Id="rId2078" Type="http://schemas.openxmlformats.org/officeDocument/2006/relationships/hyperlink" Target="https://alsi.kz/ru/catalog/avtomobilnye-radiostancii-6y7/raciya-icom-ic-f5026-146-174mgc-128-kan-25-vt-79911/" TargetMode="External" /><Relationship Id="rId2079" Type="http://schemas.openxmlformats.org/officeDocument/2006/relationships/hyperlink" Target="https://alsi.kz/ru/catalog/avtomobilnye-radiostancii-6y7/raciya-icom-ic-f5026h-146-174mgc-128-kan-50-vt-79912/" TargetMode="External" /><Relationship Id="rId2080" Type="http://schemas.openxmlformats.org/officeDocument/2006/relationships/hyperlink" Target="https://alsi.kz/ru/catalog/avtomobilnye-radiostancii-6y7/raciya-icom-ic-f6013h-400-470mgc-8-kan-50-vt-bez-displeya-79909/" TargetMode="External" /><Relationship Id="rId2081" Type="http://schemas.openxmlformats.org/officeDocument/2006/relationships/hyperlink" Target="https://alsi.kz/ru/catalog/avtomobilnye-radiostancii-6y7/raciya-icom-ic-f6023h-400-470mgc-128-kan-50-vt-79910/" TargetMode="External" /><Relationship Id="rId2082" Type="http://schemas.openxmlformats.org/officeDocument/2006/relationships/hyperlink" Target="https://alsi.kz/ru/catalog/avtomobilnye-radiostancii-6y7/raciya-motorola-dm1400-136-174mgc-45vt-16kan-analogovaya-81856/" TargetMode="External" /><Relationship Id="rId2083" Type="http://schemas.openxmlformats.org/officeDocument/2006/relationships/hyperlink" Target="https://alsi.kz/ru/catalog/avtomobilnye-radiostancii-6y7/raciya-motorola-dm1400-403-470mgc-25vt-16kan-analogovaya-81857/" TargetMode="External" /><Relationship Id="rId2084" Type="http://schemas.openxmlformats.org/officeDocument/2006/relationships/hyperlink" Target="https://alsi.kz/ru/catalog/avtomobilnye-radiostancii-6y7/raciya-motorola-dm2600-403-470mgc-40vt-256-kan-cifroanalogovaya-83979/" TargetMode="External" /><Relationship Id="rId2085" Type="http://schemas.openxmlformats.org/officeDocument/2006/relationships/hyperlink" Target="https://alsi.kz/ru/catalog/avtomobilnye-radiostancii-6y7/raciya-motorola-dm3400-136-174mgc-25-45vt-32kan-63773/" TargetMode="External" /><Relationship Id="rId2086" Type="http://schemas.openxmlformats.org/officeDocument/2006/relationships/hyperlink" Target="http://alsi.kz/ru/catalog/nosimye-radiostancii-xkb/" TargetMode="External" /><Relationship Id="rId2087" Type="http://schemas.openxmlformats.org/officeDocument/2006/relationships/hyperlink" Target="https://alsi.kz/ru/catalog/nosimye-radiostancii-xkb/radiostanciya-hyt-tc-600-400-420mgc-45294/" TargetMode="External" /><Relationship Id="rId2088" Type="http://schemas.openxmlformats.org/officeDocument/2006/relationships/hyperlink" Target="https://alsi.kz/ru/catalog/nosimye-radiostancii-xkb/raciya-hyt-tc-700-136-174-mgc-45292/" TargetMode="External" /><Relationship Id="rId2089" Type="http://schemas.openxmlformats.org/officeDocument/2006/relationships/hyperlink" Target="https://alsi.kz/ru/catalog/nosimye-radiostancii-xkb/raciya-hytera-bd-505-146-174mgc-48kan-5vt-dmr-tier-iianalogue-83128/" TargetMode="External" /><Relationship Id="rId2090" Type="http://schemas.openxmlformats.org/officeDocument/2006/relationships/hyperlink" Target="https://alsi.kz/ru/catalog/nosimye-radiostancii-xkb/raciya-hytera-bd-505-400-470mgc-48kan-4vt-dmr-tier-iianalogue-83127/" TargetMode="External" /><Relationship Id="rId2091" Type="http://schemas.openxmlformats.org/officeDocument/2006/relationships/hyperlink" Target="https://alsi.kz/ru/catalog/nosimye-radiostancii-xkb/raciya-hytera-bd-615-400-470mgc-ip66-48kan-4vt-dmr-tier-iianalogue-85327/" TargetMode="External" /><Relationship Id="rId2092" Type="http://schemas.openxmlformats.org/officeDocument/2006/relationships/hyperlink" Target="https://alsi.kz/ru/catalog/nosimye-radiostancii-xkb/raciya-hytera-pd-505-400-470mgc-256kan-4vt-dmr-tier-iianalogue-81674/" TargetMode="External" /><Relationship Id="rId2093" Type="http://schemas.openxmlformats.org/officeDocument/2006/relationships/hyperlink" Target="https://alsi.kz/ru/catalog/nosimye-radiostancii-xkb/raciya-icom-ic-a14-118-136mgc-200kan-5vt-bp-232h-li-ion-2250-mach-61077/" TargetMode="External" /><Relationship Id="rId2094" Type="http://schemas.openxmlformats.org/officeDocument/2006/relationships/hyperlink" Target="https://alsi.kz/ru/catalog/nosimye-radiostancii-xkb/raciya-icom-ic-f3003-146-174mgc-16kan-5vt-bp-298-li-ion-2250-mach-79906/" TargetMode="External" /><Relationship Id="rId2095" Type="http://schemas.openxmlformats.org/officeDocument/2006/relationships/hyperlink" Target="https://alsi.kz/ru/catalog/nosimye-radiostancii-xkb/raciya-icom-ic-f3036s-146-174mgc-128kan-5vt-bp-232wp-li-ion-2250mach-bez-zu-81006/" TargetMode="External" /><Relationship Id="rId2096" Type="http://schemas.openxmlformats.org/officeDocument/2006/relationships/hyperlink" Target="https://alsi.kz/ru/catalog/nosimye-radiostancii-xkb/raciya-icom-ic-f4003-400-470mgc-16kan-5vt-bp-298-li-ion-2250-mach-79907/" TargetMode="External" /><Relationship Id="rId2097" Type="http://schemas.openxmlformats.org/officeDocument/2006/relationships/hyperlink" Target="https://alsi.kz/ru/catalog/nosimye-radiostancii-xkb/radiostanciya-motorola-dp3401-403-470mgc-61420/" TargetMode="External" /><Relationship Id="rId2098" Type="http://schemas.openxmlformats.org/officeDocument/2006/relationships/hyperlink" Target="https://alsi.kz/ru/catalog/nosimye-radiostancii-xkb/radiostanciya-motorola-mth800-380-430mgc-45644/" TargetMode="External" /><Relationship Id="rId2099" Type="http://schemas.openxmlformats.org/officeDocument/2006/relationships/hyperlink" Target="https://alsi.kz/ru/catalog/nosimye-radiostancii-xkb/radiostanciya-motorola-mtp850s-380-430mgc-76944/" TargetMode="External" /><Relationship Id="rId2100" Type="http://schemas.openxmlformats.org/officeDocument/2006/relationships/hyperlink" Target="https://alsi.kz/ru/catalog/nosimye-radiostancii-xkb/radiostanciya-motorola-p180-435-480mgc-69019/" TargetMode="External" /><Relationship Id="rId2101" Type="http://schemas.openxmlformats.org/officeDocument/2006/relationships/hyperlink" Target="http://alsi.kz/ru/catalog/dopolnitelnoe-oborudovanie-dlya-radiostanciy-95w/" TargetMode="External" /><Relationship Id="rId2102" Type="http://schemas.openxmlformats.org/officeDocument/2006/relationships/hyperlink" Target="http://alsi.kz/ru/catalog/akkumulyatory/" TargetMode="External" /><Relationship Id="rId2103" Type="http://schemas.openxmlformats.org/officeDocument/2006/relationships/hyperlink" Target="https://alsi.kz/ru/catalog/akkumulyatory/akkumulyator-fdc-fdb-25-li-ion-74v-35ah-dlya-rst-fd-850-82412-d2u/" TargetMode="External" /><Relationship Id="rId2104" Type="http://schemas.openxmlformats.org/officeDocument/2006/relationships/hyperlink" Target="https://alsi.kz/ru/catalog/akkumulyatory/akkumulyator-hyt-bh1104-ni-mh-6v-11ah-dlya-rst-tc-500-46777/" TargetMode="External" /><Relationship Id="rId2105" Type="http://schemas.openxmlformats.org/officeDocument/2006/relationships/hyperlink" Target="https://alsi.kz/ru/catalog/akkumulyatory/akkumulyator-hyt-bh-1801-ni-mh-72v-18ah-dlya-rst-tc-700-52200/" TargetMode="External" /><Relationship Id="rId2106" Type="http://schemas.openxmlformats.org/officeDocument/2006/relationships/hyperlink" Target="https://alsi.kz/ru/catalog/akkumulyatory/akkumulyator-hyt-bl-1301-li-ion-74v-13ah-dlya-rst-tc-508tc-518-74028/" TargetMode="External" /><Relationship Id="rId2107" Type="http://schemas.openxmlformats.org/officeDocument/2006/relationships/hyperlink" Target="https://alsi.kz/ru/catalog/akkumulyatory/akkumulyator-hyt-bl-1715-li-ion-37v-17ah-dlya-rst-tc-320-72187/" TargetMode="External" /><Relationship Id="rId2108" Type="http://schemas.openxmlformats.org/officeDocument/2006/relationships/hyperlink" Target="https://alsi.kz/ru/catalog/akkumulyatory/akkumulyator-hyt-bl-1719-li-ion-74v-165ah-dlya-rst-tc-508518-80038/" TargetMode="External" /><Relationship Id="rId2109" Type="http://schemas.openxmlformats.org/officeDocument/2006/relationships/hyperlink" Target="https://alsi.kz/ru/catalog/akkumulyatory/akkumulyator-hyt-bl-2202-li-ion-38v-22ah-dlya-rst-bd-305-84961/" TargetMode="External" /><Relationship Id="rId2110" Type="http://schemas.openxmlformats.org/officeDocument/2006/relationships/hyperlink" Target="https://alsi.kz/ru/catalog/akkumulyatory/akkumulyator-hytera-bl-1504-li-ion-72v---15-ah-dlya-raciy-pd4xxpd5xxpd6xx-82940/" TargetMode="External" /><Relationship Id="rId2111" Type="http://schemas.openxmlformats.org/officeDocument/2006/relationships/hyperlink" Target="https://alsi.kz/ru/catalog/akkumulyatory/akkumulyator-icom-bp-209-ni-cd-72v-11-ah-dlya-raciy-ic-f11f2f3gtgsf4gtgs-34805/" TargetMode="External" /><Relationship Id="rId2112" Type="http://schemas.openxmlformats.org/officeDocument/2006/relationships/hyperlink" Target="https://alsi.kz/ru/catalog/akkumulyatory/akkumulyator-icom-bp-232-li-ion-74v-20-ah-dlya-raciy-ic-f16f26f33f43-42890/" TargetMode="External" /><Relationship Id="rId2113" Type="http://schemas.openxmlformats.org/officeDocument/2006/relationships/hyperlink" Target="https://alsi.kz/ru/catalog/akkumulyatory/akkumulyator-icom-bp-298-li-ion-74v--225ah-dlya-raciy-ic-f3003f4003-85457/" TargetMode="External" /><Relationship Id="rId2114" Type="http://schemas.openxmlformats.org/officeDocument/2006/relationships/hyperlink" Target="https://alsi.kz/ru/catalog/akkumulyatory/akkumulyator-motorola-hknn4013a-li-ion-37v-18ah-dlya-raciy-sl4000-82789/" TargetMode="External" /><Relationship Id="rId2115" Type="http://schemas.openxmlformats.org/officeDocument/2006/relationships/hyperlink" Target="https://alsi.kz/ru/catalog/akkumulyatory/akkumulyator-motorola-nntn4970-li-ion-16ah-dlya-raciy-cp040140cp160cp180-33943/" TargetMode="External" /><Relationship Id="rId2116" Type="http://schemas.openxmlformats.org/officeDocument/2006/relationships/hyperlink" Target="http://alsi.kz/ru/catalog/zaryadnye-ustroystva/" TargetMode="External" /><Relationship Id="rId2117" Type="http://schemas.openxmlformats.org/officeDocument/2006/relationships/hyperlink" Target="https://alsi.kz/ru/catalog/zaryadnye-ustroystva/zaryadnoe-ust-vo-ems-30-dlya-gp9001200mtx838-uskorennoemedlennoe-42468/" TargetMode="External" /><Relationship Id="rId2118" Type="http://schemas.openxmlformats.org/officeDocument/2006/relationships/hyperlink" Target="https://alsi.kz/ru/catalog/zaryadnye-ustroystva/zaryadnoe-ust-vo-ksc-24a-dlya-kenwood-tk-21073107270g370g-uskorennoe-38017-zkp/" TargetMode="External" /><Relationship Id="rId2119" Type="http://schemas.openxmlformats.org/officeDocument/2006/relationships/hyperlink" Target="https://alsi.kz/ru/catalog/zaryadnye-ustroystva/zaryadnoe-ust-vo-dlya-motorola-t-5320t-5620-30466-ujx/" TargetMode="External" /><Relationship Id="rId2120" Type="http://schemas.openxmlformats.org/officeDocument/2006/relationships/hyperlink" Target="https://alsi.kz/ru/catalog/zaryadnye-ustroystva/zaryadnoe-ustroystvo-ems-30cl-dlya-bp-211li-uskorennoe-52062/" TargetMode="External" /><Relationship Id="rId2121" Type="http://schemas.openxmlformats.org/officeDocument/2006/relationships/hyperlink" Target="https://alsi.kz/ru/catalog/zaryadnye-ustroystva/zaryadnoe-ustroystvo-ems-30l-dlya-li-ion-akkumulyatorov-gp1361280-uskorennoe-42465/" TargetMode="External" /><Relationship Id="rId2122" Type="http://schemas.openxmlformats.org/officeDocument/2006/relationships/hyperlink" Target="https://alsi.kz/ru/catalog/zaryadnye-ustroystva/zaryadnoe-ustroystvo-hyt-ch10l09-dlya-rst-tc-1600-stakan-66693/" TargetMode="External" /><Relationship Id="rId2123" Type="http://schemas.openxmlformats.org/officeDocument/2006/relationships/hyperlink" Target="https://alsi.kz/ru/catalog/zaryadnye-ustroystva/zaryadnoe-ustroystvo-hyt-vs-61-medlennoe-dlya-nosimyh-rst-33940/" TargetMode="External" /><Relationship Id="rId2124" Type="http://schemas.openxmlformats.org/officeDocument/2006/relationships/hyperlink" Target="https://alsi.kz/ru/catalog/zaryadnye-ustroystva/zaryadnoe-ustroystvo-motorola-mdpmtn4049a-dlya-r020r030-uskorennoe-28525/" TargetMode="External" /><Relationship Id="rId2125" Type="http://schemas.openxmlformats.org/officeDocument/2006/relationships/hyperlink" Target="https://alsi.kz/ru/catalog/zaryadnye-ustroystva/zaryadnoe-ustroystvo-ntn7160-dlya-motorola-gp9001200mtx838-10-chasov-7058/" TargetMode="External" /><Relationship Id="rId2126" Type="http://schemas.openxmlformats.org/officeDocument/2006/relationships/hyperlink" Target="http://alsi.kz/ru/catalog/garnitura-uck/" TargetMode="External" /><Relationship Id="rId2127" Type="http://schemas.openxmlformats.org/officeDocument/2006/relationships/hyperlink" Target="https://alsi.kz/ru/catalog/garnitura-uck/garnitura-eam15-skrytonosimaya-3-h-provodnaya-s-podvesnym-mikrofonom-i-rtt-v-ruke-dlya-rst-tc-700-bej/" TargetMode="External" /><Relationship Id="rId2128" Type="http://schemas.openxmlformats.org/officeDocument/2006/relationships/hyperlink" Target="https://alsi.kz/ru/catalog/garnitura-uck/garnitura-ehk03-s-krepleniem-na-uho-podvesnym-mikrofonom-i-knopkoy-rtt-dlya-tk21073107370g-tc-268/" TargetMode="External" /><Relationship Id="rId2129" Type="http://schemas.openxmlformats.org/officeDocument/2006/relationships/hyperlink" Target="https://alsi.kz/ru/catalog/garnitura-uck/garnitura-ftn6583-s-tangentoy-rtt-dlya-mth800-45647/" TargetMode="External" /><Relationship Id="rId2130" Type="http://schemas.openxmlformats.org/officeDocument/2006/relationships/hyperlink" Target="https://alsi.kz/ru/catalog/garnitura-uck/garnitura-hs-14k-s-peredachey-zvuka-cherez-ushnuyu-kost-i-vynosnoy-knopkoy-ptt-dlya-rst-kenwood-tc-268/" TargetMode="External" /><Relationship Id="rId2131" Type="http://schemas.openxmlformats.org/officeDocument/2006/relationships/hyperlink" Target="https://alsi.kz/ru/catalog/garnitura-uck/garnitura-hyt-eam12-naushnik-s-akusticheskoy-trubkoy-s-podvesnym-mikrofonom-voxptt-dlya-rst-tc5085/" TargetMode="External" /><Relationship Id="rId2132" Type="http://schemas.openxmlformats.org/officeDocument/2006/relationships/hyperlink" Target="https://alsi.kz/ru/catalog/garnitura-uck/garnitura-hyt-eam13-skrytonosimaya-2-h-provodnaya-s-mikrofonom-i-rtt-v-ruke-dlya-rst-tc508518610700/" TargetMode="External" /><Relationship Id="rId2133" Type="http://schemas.openxmlformats.org/officeDocument/2006/relationships/hyperlink" Target="http://alsi.kz/ru/catalog/mikrofony/" TargetMode="External" /><Relationship Id="rId2134" Type="http://schemas.openxmlformats.org/officeDocument/2006/relationships/hyperlink" Target="https://alsi.kz/ru/catalog/mikrofony/garnitura-hs-5k-s-mikrofonom-na-gibkoy-shtange-dlya-rst-kenwood-tc-268-34801/" TargetMode="External" /><Relationship Id="rId2135" Type="http://schemas.openxmlformats.org/officeDocument/2006/relationships/hyperlink" Target="https://alsi.kz/ru/catalog/mikrofony/mikrofon-motorola-pmmn4097c-s-bluetooth-dlya-dm4400440146004601-1043/" TargetMode="External" /><Relationship Id="rId2136" Type="http://schemas.openxmlformats.org/officeDocument/2006/relationships/hyperlink" Target="https://alsi.kz/ru/catalog/mikrofony/mikrofon-voxtech-spk3000-h5-vynosnoy-dlya-rst-hytera-pd6-x1e-x1p-z1p-56/" TargetMode="External" /><Relationship Id="rId2137" Type="http://schemas.openxmlformats.org/officeDocument/2006/relationships/hyperlink" Target="https://alsi.kz/ru/catalog/mikrofony/mikrofon-vynosnoy-hytera-sm18n5-ip67-rst-dlya-pt580h-82243/" TargetMode="External" /><Relationship Id="rId2138" Type="http://schemas.openxmlformats.org/officeDocument/2006/relationships/hyperlink" Target="https://alsi.kz/ru/catalog/mikrofony/mikrofon-nastolnyy-hyt-sm10r2-dlya-rst-tm-600610-79904/" TargetMode="External" /><Relationship Id="rId2139" Type="http://schemas.openxmlformats.org/officeDocument/2006/relationships/hyperlink" Target="https://alsi.kz/ru/catalog/mikrofony/mikrofon-nastolnyy-hytera-dm01u1-dws-rs-73327/" TargetMode="External" /><Relationship Id="rId2140" Type="http://schemas.openxmlformats.org/officeDocument/2006/relationships/hyperlink" Target="https://alsi.kz/ru/catalog/mikrofony/mikrofon-ruchnoy-icom-hm-152-dlya-mobilnyh-rst-22733/" TargetMode="External" /><Relationship Id="rId2141" Type="http://schemas.openxmlformats.org/officeDocument/2006/relationships/hyperlink" Target="https://alsi.kz/ru/catalog/mikrofony/mikrofon-ruchnoy-icom-hm-240-dlya-rst-ic-a16e-84796/" TargetMode="External" /><Relationship Id="rId2142" Type="http://schemas.openxmlformats.org/officeDocument/2006/relationships/hyperlink" Target="https://alsi.kz/ru/catalog/mikrofony/mikrofon-dinamik-vynosnoy-icom-hm-131l-dlya-portativnoy-rst-82443-wm6/" TargetMode="External" /><Relationship Id="rId2143" Type="http://schemas.openxmlformats.org/officeDocument/2006/relationships/hyperlink" Target="http://alsi.kz/ru/catalog/antenny/" TargetMode="External" /><Relationship Id="rId2144" Type="http://schemas.openxmlformats.org/officeDocument/2006/relationships/hyperlink" Target="http://alsi.kz/ru/catalog/napravlennye-stacionarnye-antenny-p9i/" TargetMode="External" /><Relationship Id="rId2145" Type="http://schemas.openxmlformats.org/officeDocument/2006/relationships/hyperlink" Target="https://alsi.kz/ru/catalog/napravlennye-stacionarnye-antenny-p9i/antenna-vsenapravlennaya-kathrein-737299-406-430mhz-2dbi-50w-40cm-kabel-1m-83248/" TargetMode="External" /><Relationship Id="rId2146" Type="http://schemas.openxmlformats.org/officeDocument/2006/relationships/hyperlink" Target="https://alsi.kz/ru/catalog/napravlennye-stacionarnye-antenny-p9i/antenna-stacionarnaya-diamond-bc200-430-490mgc-65db-200vt-50-om-83275/" TargetMode="External" /><Relationship Id="rId2147" Type="http://schemas.openxmlformats.org/officeDocument/2006/relationships/hyperlink" Target="https://alsi.kz/ru/catalog/napravlennye-stacionarnye-antenny-p9i/antenna-stacionarnaya-diamond-bc200l-370-430mgc-55db-200vt-50-om-83276/" TargetMode="External" /><Relationship Id="rId2148" Type="http://schemas.openxmlformats.org/officeDocument/2006/relationships/hyperlink" Target="https://alsi.kz/ru/catalog/napravlennye-stacionarnye-antenny-p9i/antenna-stacionarnaya-kenbotong-tqj-400e-424-440-mgc-85-dbi-100-vt-50-om-ksv-ne-huje-15-82256-mt5/" TargetMode="External" /><Relationship Id="rId2149" Type="http://schemas.openxmlformats.org/officeDocument/2006/relationships/hyperlink" Target="https://alsi.kz/ru/catalog/napravlennye-stacionarnye-antenny-p9i/antenna-stacionarnaya-kenbotong-tqj-400e-440-456-mgc-85-dbi-100-vt-50-om-ksv-ne-huje-15-82257-vqa/" TargetMode="External" /><Relationship Id="rId2150" Type="http://schemas.openxmlformats.org/officeDocument/2006/relationships/hyperlink" Target="https://alsi.kz/ru/catalog/napravlennye-stacionarnye-antenny-p9i/antenna-stacionarnaya-tqj-400e-408mhz-85dbi-84995/" TargetMode="External" /><Relationship Id="rId2151" Type="http://schemas.openxmlformats.org/officeDocument/2006/relationships/hyperlink" Target="https://alsi.kz/ru/catalog/napravlennye-stacionarnye-antenny-p9i/antenna-stacionarnaya-tqj-400e-416mhz-85dbi-84996/" TargetMode="External" /><Relationship Id="rId2152" Type="http://schemas.openxmlformats.org/officeDocument/2006/relationships/hyperlink" Target="https://alsi.kz/ru/catalog/napravlennye-stacionarnye-antenny-p9i/antenna-stacionarnaya-tqj-400e-432mhz-85dbi-84997/" TargetMode="External" /><Relationship Id="rId2153" Type="http://schemas.openxmlformats.org/officeDocument/2006/relationships/hyperlink" Target="https://alsi.kz/ru/catalog/napravlennye-stacionarnye-antenny-p9i/antenna-stacionarnaya-tqj-400e-440mhz-85dbi-84998/" TargetMode="External" /><Relationship Id="rId2154" Type="http://schemas.openxmlformats.org/officeDocument/2006/relationships/hyperlink" Target="https://alsi.kz/ru/catalog/napravlennye-stacionarnye-antenny-p9i/antenna-stacionarnaya-tqj-400e-448mhz-85dbi-84999/" TargetMode="External" /><Relationship Id="rId2155" Type="http://schemas.openxmlformats.org/officeDocument/2006/relationships/hyperlink" Target="https://alsi.kz/ru/catalog/napravlennye-stacionarnye-antenny-p9i/antenna-stacionarnaya-tqj-400e-456mhz-85dbi-85000/" TargetMode="External" /><Relationship Id="rId2156" Type="http://schemas.openxmlformats.org/officeDocument/2006/relationships/hyperlink" Target="https://alsi.kz/ru/catalog/napravlennye-stacionarnye-antenny-p9i/antenna-stacionarnaya-tqj-400e-464mhz-85dbi-85001/" TargetMode="External" /><Relationship Id="rId2157" Type="http://schemas.openxmlformats.org/officeDocument/2006/relationships/hyperlink" Target="http://alsi.kz/ru/catalog/portativnye-antenny-zuz/" TargetMode="External" /><Relationship Id="rId2158" Type="http://schemas.openxmlformats.org/officeDocument/2006/relationships/hyperlink" Target="https://alsi.kz/ru/catalog/portativnye-antenny-zuz/antenna-portativnaya-hyt-450-470mgc-dlya-rst-tc-320-67412/" TargetMode="External" /><Relationship Id="rId2159" Type="http://schemas.openxmlformats.org/officeDocument/2006/relationships/hyperlink" Target="http://alsi.kz/ru/catalog/avtomobilnye-antenny-s8t/" TargetMode="External" /><Relationship Id="rId2160" Type="http://schemas.openxmlformats.org/officeDocument/2006/relationships/hyperlink" Target="https://alsi.kz/ru/catalog/avtomobilnye-antenny-s8t/antenna-avtomobilnaya-2j6507bg-380-400mgc-gpsglonass-vreznaya-s-kabelem-83628/" TargetMode="External" /><Relationship Id="rId2161" Type="http://schemas.openxmlformats.org/officeDocument/2006/relationships/hyperlink" Target="https://alsi.kz/ru/catalog/avtomobilnye-antenny-s8t/antenna-avtomobilnaya-2j6507bg-450-470mgc-gpsglonass-vreznaya-s-kabelem-83629/" TargetMode="External" /><Relationship Id="rId2162" Type="http://schemas.openxmlformats.org/officeDocument/2006/relationships/hyperlink" Target="https://alsi.kz/ru/catalog/avtomobilnye-antenny-s8t/antenna-avtomobilnaya-2j857bg-380-430mgc-gpsglonass-vreznaya-s-kabelem-83626/" TargetMode="External" /><Relationship Id="rId2163" Type="http://schemas.openxmlformats.org/officeDocument/2006/relationships/hyperlink" Target="https://alsi.kz/ru/catalog/avtomobilnye-antenny-s8t/antenna-avtomobilnaya-gpsglonass-2j410bg-vreznaya-s-kabelem-83625/" TargetMode="External" /><Relationship Id="rId2164" Type="http://schemas.openxmlformats.org/officeDocument/2006/relationships/hyperlink" Target="https://alsi.kz/ru/catalog/avtomobilnye-antenny-s8t/antenna-avtomobilnaya-kathrein-k702021-410-470mhz-0-db-n-female-142-cm-bez-kabelya-83250/" TargetMode="External" /><Relationship Id="rId2165" Type="http://schemas.openxmlformats.org/officeDocument/2006/relationships/hyperlink" Target="https://alsi.kz/ru/catalog/avtomobilnye-antenny-s8t/antenna-avtomobilnaya-kathrein-k7023211-406-428mhz-0-db-n-female-70-cm-bez-kabelya-83249/" TargetMode="External" /><Relationship Id="rId2166" Type="http://schemas.openxmlformats.org/officeDocument/2006/relationships/hyperlink" Target="https://alsi.kz/ru/catalog/avtomobilnye-antenny-s8t/antenna-avtomobilnaya-motorola-hae8438a-430-470mgc-14-c-kabelem-i-magnitnym-krepleniem-6353/" TargetMode="External" /><Relationship Id="rId2167" Type="http://schemas.openxmlformats.org/officeDocument/2006/relationships/hyperlink" Target="https://alsi.kz/ru/catalog/avtomobilnye-antenny-s8t/antenna-avtomobilnaya-motorola-pmae4035-403-430mgc-14-c-kabelem-61428/" TargetMode="External" /><Relationship Id="rId2168" Type="http://schemas.openxmlformats.org/officeDocument/2006/relationships/hyperlink" Target="https://alsi.kz/ru/catalog/avtomobilnye-antenny-s8t/antenna-vsenapravlennaya-kathrein-80010339-405-430mhz-2dbi-n-female-77-cm-83247/" TargetMode="External" /><Relationship Id="rId2169" Type="http://schemas.openxmlformats.org/officeDocument/2006/relationships/hyperlink" Target="http://alsi.kz/ru/catalog/metalloiskateli/" TargetMode="External" /><Relationship Id="rId2170" Type="http://schemas.openxmlformats.org/officeDocument/2006/relationships/hyperlink" Target="http://alsi.kz/ru/catalog/gruntovye-metalloiskateli/" TargetMode="External" /><Relationship Id="rId2171" Type="http://schemas.openxmlformats.org/officeDocument/2006/relationships/hyperlink" Target="https://alsi.kz/ru/catalog/gruntovye-metalloiskateli/metalloiskatel-garrett-ace-400i-82671/" TargetMode="External" /><Relationship Id="rId2172" Type="http://schemas.openxmlformats.org/officeDocument/2006/relationships/hyperlink" Target="https://alsi.kz/ru/catalog/gruntovye-metalloiskateli/metallodetektor-garrett-at-gold-80350/" TargetMode="External" /><Relationship Id="rId2173" Type="http://schemas.openxmlformats.org/officeDocument/2006/relationships/hyperlink" Target="https://alsi.kz/ru/catalog/gruntovye-metalloiskateli/metallodetektor-garrett-at-pro-80351/" TargetMode="External" /><Relationship Id="rId2174" Type="http://schemas.openxmlformats.org/officeDocument/2006/relationships/hyperlink" Target="https://alsi.kz/ru/catalog/gruntovye-metalloiskateli/metalloiskatel-garrett-ace-200i-82669/" TargetMode="External" /><Relationship Id="rId2175" Type="http://schemas.openxmlformats.org/officeDocument/2006/relationships/hyperlink" Target="https://alsi.kz/ru/catalog/gruntovye-metalloiskateli/metalloiskatel-garrett-ace-300i-82670/" TargetMode="External" /><Relationship Id="rId2176" Type="http://schemas.openxmlformats.org/officeDocument/2006/relationships/hyperlink" Target="https://alsi.kz/ru/catalog/gruntovye-metalloiskateli/metalloiskatel-garrett-at-max-83709-51h/" TargetMode="External" /><Relationship Id="rId2177" Type="http://schemas.openxmlformats.org/officeDocument/2006/relationships/hyperlink" Target="http://alsi.kz/ru/catalog/ruchnye-gruntovye-metalloiskateli/" TargetMode="External" /><Relationship Id="rId2178" Type="http://schemas.openxmlformats.org/officeDocument/2006/relationships/hyperlink" Target="https://alsi.kz/ru/catalog/ruchnye-gruntovye-metalloiskateli/metallodetektor-garrett-pro-pointer-2-82673-jqc/" TargetMode="External" /><Relationship Id="rId2179" Type="http://schemas.openxmlformats.org/officeDocument/2006/relationships/hyperlink" Target="https://alsi.kz/ru/catalog/ruchnye-gruntovye-metalloiskateli/metallodetektor-garrett-pro-pointer-at-82348/" TargetMode="External" /><Relationship Id="rId2180" Type="http://schemas.openxmlformats.org/officeDocument/2006/relationships/hyperlink" Target="http://alsi.kz/ru/catalog/ecoflow/" TargetMode="External" /><Relationship Id="rId2181" Type="http://schemas.openxmlformats.org/officeDocument/2006/relationships/hyperlink" Target="http://alsi.kz/ru/catalog/zaryadnye-ustroystva-gce/" TargetMode="External" /><Relationship Id="rId2182" Type="http://schemas.openxmlformats.org/officeDocument/2006/relationships/hyperlink" Target="https://alsi.kz/ru/catalog/zaryadnye-ustroystva-gce/portativnaya-zaryadnaya-stanciya-ecoflow-delta-delta/" TargetMode="External" /><Relationship Id="rId2183" Type="http://schemas.openxmlformats.org/officeDocument/2006/relationships/hyperlink" Target="https://alsi.kz/ru/catalog/zaryadnye-ustroystva-gce/portativnaya-zaryadnaya-stanciya-ecoflow-delta-max-1600-50059004-dxx/" TargetMode="External" /><Relationship Id="rId2184" Type="http://schemas.openxmlformats.org/officeDocument/2006/relationships/hyperlink" Target="https://alsi.kz/ru/catalog/zaryadnye-ustroystva-gce/portativnaya-zaryadnaya-stanciya-ecoflow-delta-max-2000-50031006-jc8/" TargetMode="External" /><Relationship Id="rId2185" Type="http://schemas.openxmlformats.org/officeDocument/2006/relationships/hyperlink" Target="https://alsi.kz/ru/catalog/zaryadnye-ustroystva-gce/portativnaya-zaryadnaya-stanciya-ecoflow-delta-mini-50035008-mag/" TargetMode="External" /><Relationship Id="rId2186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0"/>
  </sheetPr>
  <dimension ref="A1:E2199"/>
  <sheetViews>
    <sheetView tabSelected="1" workbookViewId="0" topLeftCell="A1">
      <pane ySplit="10" topLeftCell="A11" activePane="bottomLeft" state="frozen"/>
      <selection pane="bottomLeft" activeCell="A11" sqref="A11"/>
    </sheetView>
  </sheetViews>
  <sheetFormatPr defaultColWidth="9.140625" defaultRowHeight="15" outlineLevelRow="3"/>
  <cols>
    <col min="1" max="1" width="10.00390625" style="0" customWidth="1"/>
    <col min="2" max="2" width="20.00390625" style="0" customWidth="1"/>
    <col min="3" max="3" width="85.00390625" style="0" customWidth="1"/>
    <col min="4" max="4" width="15.00390625" style="0" customWidth="1"/>
    <col min="5" max="5" width="30.00390625" style="0" customWidth="1"/>
  </cols>
  <sheetData>
    <row r="1" ht="15"/>
    <row r="2" ht="15">
      <c r="C2" s="1" t="s">
        <v>0</v>
      </c>
    </row>
    <row r="3" ht="15">
      <c r="C3" s="2" t="s">
        <v>1</v>
      </c>
    </row>
    <row r="4" ht="15">
      <c r="C4" s="3" t="s">
        <v>2</v>
      </c>
    </row>
    <row r="5" ht="15">
      <c r="C5" s="2" t="s">
        <v>3</v>
      </c>
    </row>
    <row r="6" ht="15">
      <c r="C6" s="2" t="s">
        <v>4</v>
      </c>
    </row>
    <row r="7" ht="15">
      <c r="C7" s="4" t="str">
        <f>HYPERLINK("mailto:store@alsi.kz","store@alsi.kz")</f>
        <v>store@alsi.kz</v>
      </c>
    </row>
    <row r="8" ht="15">
      <c r="C8" s="4" t="str">
        <f>HYPERLINK("mailto:trade@alsi.kz","trade@alsi.kz")</f>
        <v>trade@alsi.kz</v>
      </c>
    </row>
    <row r="9" ht="15">
      <c r="A9" s="2" t="s">
        <v>5</v>
      </c>
    </row>
    <row r="10" spans="1:5" ht="15">
      <c r="A10" s="5" t="s">
        <v>6</v>
      </c>
      <c r="B10" s="6" t="s">
        <v>7</v>
      </c>
      <c r="C10" s="6" t="s">
        <v>8</v>
      </c>
      <c r="D10" s="6" t="s">
        <v>9</v>
      </c>
      <c r="E10" s="7" t="s">
        <v>10</v>
      </c>
    </row>
    <row r="11" spans="1:5" ht="15">
      <c r="A11" s="8" t="s">
        <v>11</v>
      </c>
      <c r="B11" s="9"/>
      <c r="C11" s="9"/>
      <c r="D11" s="9"/>
      <c r="E11" s="10"/>
    </row>
    <row r="12" spans="1:5" ht="15" outlineLevel="1">
      <c r="A12" s="11" t="s">
        <v>11</v>
      </c>
      <c r="B12" s="12"/>
      <c r="C12" s="12"/>
      <c r="D12" s="13"/>
      <c r="E12" s="14" t="str">
        <f>HYPERLINK("http://alsi.kz/ru/catalog/kompyuternaya-tekhnika-yfl/","http://alsi.kz/ru/catalog/kompyuternaya-tekhnika-yfl/")</f>
        <v>http://alsi.kz/ru/catalog/kompyuternaya-tekhnika-yfl/</v>
      </c>
    </row>
    <row r="13" spans="1:5" ht="15" outlineLevel="2">
      <c r="A13" s="15" t="s">
        <v>12</v>
      </c>
      <c r="B13" s="16"/>
      <c r="C13" s="16"/>
      <c r="D13" s="17"/>
      <c r="E13" s="14" t="str">
        <f>HYPERLINK("http://alsi.kz/ru/catalog/personalnye-kompyutery/","http://alsi.kz/ru/catalog/personalnye-kompyutery/")</f>
        <v>http://alsi.kz/ru/catalog/personalnye-kompyutery/</v>
      </c>
    </row>
    <row r="14" spans="1:5" ht="15" outlineLevel="3">
      <c r="A14" s="18">
        <v>237151</v>
      </c>
      <c r="B14" s="18" t="s">
        <v>13</v>
      </c>
      <c r="C14" s="19" t="s">
        <v>14</v>
      </c>
      <c r="D14" s="18" t="s">
        <v>15</v>
      </c>
      <c r="E14" s="20" t="str">
        <f>HYPERLINK("https://alsi.kz/ru/catalog/personalnye-kompyutery/kompyuter-asus-d700sd-3121000340-90pf03b1-m00va0/","https://alsi.kz/ru/catalog/personalnye-kompyutery/kompyuter-asus-d700sd-3121000340-90pf03b1-m00va0/")</f>
        <v>https://alsi.kz/ru/catalog/personalnye-kompyutery/kompyuter-asus-d700sd-3121000340-90pf03b1-m00va0/</v>
      </c>
    </row>
    <row r="15" spans="1:5" ht="15" outlineLevel="3">
      <c r="A15" s="18">
        <v>225213</v>
      </c>
      <c r="B15" s="18" t="s">
        <v>16</v>
      </c>
      <c r="C15" s="19" t="s">
        <v>17</v>
      </c>
      <c r="D15" s="18" t="s">
        <v>18</v>
      </c>
      <c r="E15" s="20" t="str">
        <f>HYPERLINK("https://alsi.kz/ru/catalog/personalnye-kompyutery/kompyuter-dell-optiplex-3000-210-bcsw/","https://alsi.kz/ru/catalog/personalnye-kompyutery/kompyuter-dell-optiplex-3000-210-bcsw/")</f>
        <v>https://alsi.kz/ru/catalog/personalnye-kompyutery/kompyuter-dell-optiplex-3000-210-bcsw/</v>
      </c>
    </row>
    <row r="16" spans="1:5" ht="15" outlineLevel="3">
      <c r="A16" s="18">
        <v>204502</v>
      </c>
      <c r="B16" s="18" t="s">
        <v>19</v>
      </c>
      <c r="C16" s="19" t="s">
        <v>20</v>
      </c>
      <c r="D16" s="18" t="s">
        <v>21</v>
      </c>
      <c r="E16" s="20" t="str">
        <f>HYPERLINK("https://alsi.kz/ru/catalog/personalnye-kompyutery/kompyuter-dell-optiplex-3070-210-asbm-123/","https://alsi.kz/ru/catalog/personalnye-kompyutery/kompyuter-dell-optiplex-3070-210-asbm-123/")</f>
        <v>https://alsi.kz/ru/catalog/personalnye-kompyutery/kompyuter-dell-optiplex-3070-210-asbm-123/</v>
      </c>
    </row>
    <row r="17" spans="1:5" ht="15" outlineLevel="3">
      <c r="A17" s="18" t="s">
        <v>22</v>
      </c>
      <c r="B17" s="18" t="s">
        <v>23</v>
      </c>
      <c r="C17" s="19" t="s">
        <v>24</v>
      </c>
      <c r="D17" s="18" t="s">
        <v>25</v>
      </c>
      <c r="E17" s="20" t="str">
        <f>HYPERLINK("https://alsi.kz/ru/catalog/personalnye-kompyutery/kompyuter-dell-optiplex-3070-sff-210-asbn_56-k200878/","https://alsi.kz/ru/catalog/personalnye-kompyutery/kompyuter-dell-optiplex-3070-sff-210-asbn_56-k200878/")</f>
        <v>https://alsi.kz/ru/catalog/personalnye-kompyutery/kompyuter-dell-optiplex-3070-sff-210-asbn_56-k200878/</v>
      </c>
    </row>
    <row r="18" spans="1:5" ht="15" outlineLevel="3">
      <c r="A18" s="18">
        <v>209602</v>
      </c>
      <c r="B18" s="18" t="s">
        <v>26</v>
      </c>
      <c r="C18" s="19" t="s">
        <v>27</v>
      </c>
      <c r="D18" s="18" t="s">
        <v>28</v>
      </c>
      <c r="E18" s="20" t="str">
        <f>HYPERLINK("https://alsi.kz/ru/catalog/personalnye-kompyutery/kompyuter-dell-optiplex-3080-210-avpi_123/","https://alsi.kz/ru/catalog/personalnye-kompyutery/kompyuter-dell-optiplex-3080-210-avpi_123/")</f>
        <v>https://alsi.kz/ru/catalog/personalnye-kompyutery/kompyuter-dell-optiplex-3080-210-avpi_123/</v>
      </c>
    </row>
    <row r="19" spans="1:5" ht="15" outlineLevel="3">
      <c r="A19" s="18" t="s">
        <v>29</v>
      </c>
      <c r="B19" s="18" t="s">
        <v>30</v>
      </c>
      <c r="C19" s="19" t="s">
        <v>31</v>
      </c>
      <c r="D19" s="18" t="s">
        <v>32</v>
      </c>
      <c r="E19" s="20" t="str">
        <f>HYPERLINK("https://alsi.kz/ru/catalog/personalnye-kompyutery/kompyuter-dell-optiplex-3080-tower-core-i5-10505-328gb512gbubuntulinux-218600/","https://alsi.kz/ru/catalog/personalnye-kompyutery/kompyuter-dell-optiplex-3080-tower-core-i5-10505-328gb512gbubuntulinux-218600/")</f>
        <v>https://alsi.kz/ru/catalog/personalnye-kompyutery/kompyuter-dell-optiplex-3080-tower-core-i5-10505-328gb512gbubuntulinux-218600/</v>
      </c>
    </row>
    <row r="20" spans="1:5" ht="15" outlineLevel="3">
      <c r="A20" s="18" t="s">
        <v>33</v>
      </c>
      <c r="B20" s="18" t="s">
        <v>34</v>
      </c>
      <c r="C20" s="19" t="s">
        <v>35</v>
      </c>
      <c r="D20" s="18" t="s">
        <v>36</v>
      </c>
      <c r="E20" s="20" t="str">
        <f>HYPERLINK("https://alsi.kz/ru/catalog/personalnye-kompyutery/kompyuter-dell-optiplex-3080-tower-xcto-tower-210-avpi_12345678-k215225/","https://alsi.kz/ru/catalog/personalnye-kompyutery/kompyuter-dell-optiplex-3080-tower-xcto-tower-210-avpi_12345678-k215225/")</f>
        <v>https://alsi.kz/ru/catalog/personalnye-kompyutery/kompyuter-dell-optiplex-3080-tower-xcto-tower-210-avpi_12345678-k215225/</v>
      </c>
    </row>
    <row r="21" spans="1:5" ht="15" outlineLevel="3">
      <c r="A21" s="18" t="s">
        <v>37</v>
      </c>
      <c r="B21" s="18" t="s">
        <v>38</v>
      </c>
      <c r="C21" s="19" t="s">
        <v>39</v>
      </c>
      <c r="D21" s="18" t="s">
        <v>40</v>
      </c>
      <c r="E21" s="20" t="str">
        <f>HYPERLINK("https://alsi.kz/ru/catalog/personalnye-kompyutery/kompyuter-dell-optiplex-3090-sff-core-i5-10505-16gbx1256gb-ssd-dvd-rww11p-km-210-bcof/","https://alsi.kz/ru/catalog/personalnye-kompyutery/kompyuter-dell-optiplex-3090-sff-core-i5-10505-16gbx1256gb-ssd-dvd-rww11p-km-210-bcof/")</f>
        <v>https://alsi.kz/ru/catalog/personalnye-kompyutery/kompyuter-dell-optiplex-3090-sff-core-i5-10505-16gbx1256gb-ssd-dvd-rww11p-km-210-bcof/</v>
      </c>
    </row>
    <row r="22" spans="1:5" ht="15" outlineLevel="3">
      <c r="A22" s="18">
        <v>225461</v>
      </c>
      <c r="B22" s="18" t="s">
        <v>41</v>
      </c>
      <c r="C22" s="19" t="s">
        <v>42</v>
      </c>
      <c r="D22" s="18" t="s">
        <v>43</v>
      </c>
      <c r="E22" s="20" t="str">
        <f>HYPERLINK("https://alsi.kz/ru/catalog/personalnye-kompyutery/kompyuter-dell-optiplex-5000-210-bcrm_1/","https://alsi.kz/ru/catalog/personalnye-kompyutery/kompyuter-dell-optiplex-5000-210-bcrm_1/")</f>
        <v>https://alsi.kz/ru/catalog/personalnye-kompyutery/kompyuter-dell-optiplex-5000-210-bcrm_1/</v>
      </c>
    </row>
    <row r="23" spans="1:5" ht="15" outlineLevel="3">
      <c r="A23" s="18" t="s">
        <v>44</v>
      </c>
      <c r="B23" s="18" t="s">
        <v>45</v>
      </c>
      <c r="C23" s="19" t="s">
        <v>46</v>
      </c>
      <c r="D23" s="18" t="s">
        <v>47</v>
      </c>
      <c r="E23" s="20" t="str">
        <f>HYPERLINK("https://alsi.kz/ru/catalog/personalnye-kompyutery/kompyuter-dell-optiplex-7000-tower-210-bdei-core-i7-1270016gb512gbno-oddw10pro-k225125/","https://alsi.kz/ru/catalog/personalnye-kompyutery/kompyuter-dell-optiplex-7000-tower-210-bdei-core-i7-1270016gb512gbno-oddw10pro-k225125/")</f>
        <v>https://alsi.kz/ru/catalog/personalnye-kompyutery/kompyuter-dell-optiplex-7000-tower-210-bdei-core-i7-1270016gb512gbno-oddw10pro-k225125/</v>
      </c>
    </row>
    <row r="24" spans="1:5" ht="15" outlineLevel="3">
      <c r="A24" s="18" t="s">
        <v>48</v>
      </c>
      <c r="B24" s="18" t="s">
        <v>49</v>
      </c>
      <c r="C24" s="19" t="s">
        <v>50</v>
      </c>
      <c r="D24" s="18" t="s">
        <v>51</v>
      </c>
      <c r="E24" s="20" t="str">
        <f>HYPERLINK("https://alsi.kz/ru/catalog/personalnye-kompyutery/kompyuter-dell-optiplex-7070-mt-210-asek_04-k202801/","https://alsi.kz/ru/catalog/personalnye-kompyutery/kompyuter-dell-optiplex-7070-mt-210-asek_04-k202801/")</f>
        <v>https://alsi.kz/ru/catalog/personalnye-kompyutery/kompyuter-dell-optiplex-7070-mt-210-asek_04-k202801/</v>
      </c>
    </row>
    <row r="25" spans="1:5" ht="15" outlineLevel="3">
      <c r="A25" s="18">
        <v>234090</v>
      </c>
      <c r="B25" s="18" t="s">
        <v>52</v>
      </c>
      <c r="C25" s="19" t="s">
        <v>53</v>
      </c>
      <c r="D25" s="18" t="s">
        <v>54</v>
      </c>
      <c r="E25" s="20" t="str">
        <f>HYPERLINK("https://alsi.kz/ru/catalog/personalnye-kompyutery/kompyuter-dell-vostro-3020-210-bfyy-2/","https://alsi.kz/ru/catalog/personalnye-kompyutery/kompyuter-dell-vostro-3020-210-bfyy-2/")</f>
        <v>https://alsi.kz/ru/catalog/personalnye-kompyutery/kompyuter-dell-vostro-3020-210-bfyy-2/</v>
      </c>
    </row>
    <row r="26" spans="1:5" ht="15" outlineLevel="3">
      <c r="A26" s="18" t="s">
        <v>55</v>
      </c>
      <c r="B26" s="18" t="s">
        <v>56</v>
      </c>
      <c r="C26" s="19" t="s">
        <v>57</v>
      </c>
      <c r="D26" s="18" t="s">
        <v>58</v>
      </c>
      <c r="E26" s="20" t="str">
        <f>HYPERLINK("https://alsi.kz/ru/catalog/personalnye-kompyutery/kompyuter-hp-290-g4-mt-core-i3-101004gb1tb-hdddosdvd-wr-123n2ea/","https://alsi.kz/ru/catalog/personalnye-kompyutery/kompyuter-hp-290-g4-mt-core-i3-101004gb1tb-hdddosdvd-wr-123n2ea/")</f>
        <v>https://alsi.kz/ru/catalog/personalnye-kompyutery/kompyuter-hp-290-g4-mt-core-i3-101004gb1tb-hdddosdvd-wr-123n2ea/</v>
      </c>
    </row>
    <row r="27" spans="1:5" ht="15" outlineLevel="3">
      <c r="A27" s="18" t="s">
        <v>59</v>
      </c>
      <c r="B27" s="18" t="s">
        <v>60</v>
      </c>
      <c r="C27" s="19" t="s">
        <v>61</v>
      </c>
      <c r="D27" s="18" t="s">
        <v>62</v>
      </c>
      <c r="E27" s="20" t="str">
        <f>HYPERLINK("https://alsi.kz/ru/catalog/personalnye-kompyutery/kompyuter-hp-290-g4-mt-core-i3-10100-8gb1tb-hddw11pkbdmsnoodd-p24v-5w7l1es/","https://alsi.kz/ru/catalog/personalnye-kompyutery/kompyuter-hp-290-g4-mt-core-i3-10100-8gb1tb-hddw11pkbdmsnoodd-p24v-5w7l1es/")</f>
        <v>https://alsi.kz/ru/catalog/personalnye-kompyutery/kompyuter-hp-290-g4-mt-core-i3-10100-8gb1tb-hddw11pkbdmsnoodd-p24v-5w7l1es/</v>
      </c>
    </row>
    <row r="28" spans="1:5" ht="15" outlineLevel="3">
      <c r="A28" s="18" t="s">
        <v>63</v>
      </c>
      <c r="B28" s="18" t="s">
        <v>64</v>
      </c>
      <c r="C28" s="19" t="s">
        <v>65</v>
      </c>
      <c r="D28" s="18" t="s">
        <v>66</v>
      </c>
      <c r="E28" s="20" t="str">
        <f>HYPERLINK("https://alsi.kz/ru/catalog/personalnye-kompyutery/kompyuter-hp-desktop-pro-g6-microtower-core-i3-10100-8gb256gb-36t10es/","https://alsi.kz/ru/catalog/personalnye-kompyutery/kompyuter-hp-desktop-pro-g6-microtower-core-i3-10100-8gb256gb-36t10es/")</f>
        <v>https://alsi.kz/ru/catalog/personalnye-kompyutery/kompyuter-hp-desktop-pro-g6-microtower-core-i3-10100-8gb256gb-36t10es/</v>
      </c>
    </row>
    <row r="29" spans="1:5" ht="15" outlineLevel="3">
      <c r="A29" s="18">
        <v>214706</v>
      </c>
      <c r="B29" s="18" t="s">
        <v>67</v>
      </c>
      <c r="C29" s="19" t="s">
        <v>68</v>
      </c>
      <c r="D29" s="18" t="s">
        <v>69</v>
      </c>
      <c r="E29" s="20" t="str">
        <f>HYPERLINK("https://alsi.kz/ru/catalog/personalnye-kompyutery/kompyuter-hp-europe-elite-slice-g2-5jg15eaacb/","https://alsi.kz/ru/catalog/personalnye-kompyutery/kompyuter-hp-europe-elite-slice-g2-5jg15eaacb/")</f>
        <v>https://alsi.kz/ru/catalog/personalnye-kompyutery/kompyuter-hp-europe-elite-slice-g2-5jg15eaacb/</v>
      </c>
    </row>
    <row r="30" spans="1:5" ht="15" outlineLevel="3">
      <c r="A30" s="18">
        <v>220200</v>
      </c>
      <c r="B30" s="18" t="s">
        <v>70</v>
      </c>
      <c r="C30" s="19" t="s">
        <v>71</v>
      </c>
      <c r="D30" s="18" t="s">
        <v>72</v>
      </c>
      <c r="E30" s="20" t="str">
        <f>HYPERLINK("https://alsi.kz/ru/catalog/personalnye-kompyutery/kompyuter-hp-europe-prodesk-400-g6-9ag50avtc2/","https://alsi.kz/ru/catalog/personalnye-kompyutery/kompyuter-hp-europe-prodesk-400-g6-9ag50avtc2/")</f>
        <v>https://alsi.kz/ru/catalog/personalnye-kompyutery/kompyuter-hp-europe-prodesk-400-g6-9ag50avtc2/</v>
      </c>
    </row>
    <row r="31" spans="1:5" ht="15" outlineLevel="3">
      <c r="A31" s="18">
        <v>213796</v>
      </c>
      <c r="B31" s="18" t="s">
        <v>73</v>
      </c>
      <c r="C31" s="19" t="s">
        <v>74</v>
      </c>
      <c r="D31" s="18" t="s">
        <v>75</v>
      </c>
      <c r="E31" s="20" t="str">
        <f>HYPERLINK("https://alsi.kz/ru/catalog/personalnye-kompyutery/kompyuter-hp-europe-prodesk-400-g7-9cy18avtc18/","https://alsi.kz/ru/catalog/personalnye-kompyutery/kompyuter-hp-europe-prodesk-400-g7-9cy18avtc18/")</f>
        <v>https://alsi.kz/ru/catalog/personalnye-kompyutery/kompyuter-hp-europe-prodesk-400-g7-9cy18avtc18/</v>
      </c>
    </row>
    <row r="32" spans="1:5" ht="15" outlineLevel="3">
      <c r="A32" s="18" t="s">
        <v>76</v>
      </c>
      <c r="B32" s="18" t="s">
        <v>77</v>
      </c>
      <c r="C32" s="19" t="s">
        <v>78</v>
      </c>
      <c r="D32" s="18" t="s">
        <v>79</v>
      </c>
      <c r="E32" s="20" t="str">
        <f>HYPERLINK("https://alsi.kz/ru/catalog/personalnye-kompyutery/kompyuter-hp-pro-tower-400-g9-core-i3-121008gb256gbw11p-dgr-dvd-w-usb-kbdmsvga-6a7p2ea/","https://alsi.kz/ru/catalog/personalnye-kompyutery/kompyuter-hp-pro-tower-400-g9-core-i3-121008gb256gbw11p-dgr-dvd-w-usb-kbdmsvga-6a7p2ea/")</f>
        <v>https://alsi.kz/ru/catalog/personalnye-kompyutery/kompyuter-hp-pro-tower-400-g9-core-i3-121008gb256gbw11p-dgr-dvd-w-usb-kbdmsvga-6a7p2ea/</v>
      </c>
    </row>
    <row r="33" spans="1:5" ht="15" outlineLevel="3">
      <c r="A33" s="18" t="s">
        <v>80</v>
      </c>
      <c r="B33" s="18" t="s">
        <v>81</v>
      </c>
      <c r="C33" s="19" t="s">
        <v>82</v>
      </c>
      <c r="D33" s="18" t="s">
        <v>21</v>
      </c>
      <c r="E33" s="20" t="str">
        <f>HYPERLINK("https://alsi.kz/ru/catalog/personalnye-kompyutery/kompyuter-hp-prodesk-400-g5-mt-2wy66avtc15-k189897/","https://alsi.kz/ru/catalog/personalnye-kompyutery/kompyuter-hp-prodesk-400-g5-mt-2wy66avtc15-k189897/")</f>
        <v>https://alsi.kz/ru/catalog/personalnye-kompyutery/kompyuter-hp-prodesk-400-g5-mt-2wy66avtc15-k189897/</v>
      </c>
    </row>
    <row r="34" spans="1:5" ht="15" outlineLevel="3">
      <c r="A34" s="18" t="s">
        <v>83</v>
      </c>
      <c r="B34" s="18" t="s">
        <v>84</v>
      </c>
      <c r="C34" s="19" t="s">
        <v>85</v>
      </c>
      <c r="D34" s="18" t="s">
        <v>86</v>
      </c>
      <c r="E34" s="20" t="str">
        <f>HYPERLINK("https://alsi.kz/ru/catalog/personalnye-kompyutery/kompyuter-hp-prodesk-400-g7-mt-core-i3-101008gb256gb-ssddosdvd-wr-180w-dp-port-293u9ea/","https://alsi.kz/ru/catalog/personalnye-kompyutery/kompyuter-hp-prodesk-400-g7-mt-core-i3-101008gb256gb-ssddosdvd-wr-180w-dp-port-293u9ea/")</f>
        <v>https://alsi.kz/ru/catalog/personalnye-kompyutery/kompyuter-hp-prodesk-400-g7-mt-core-i3-101008gb256gb-ssddosdvd-wr-180w-dp-port-293u9ea/</v>
      </c>
    </row>
    <row r="35" spans="1:5" ht="15" outlineLevel="3">
      <c r="A35" s="18" t="s">
        <v>87</v>
      </c>
      <c r="B35" s="18" t="s">
        <v>88</v>
      </c>
      <c r="C35" s="19" t="s">
        <v>89</v>
      </c>
      <c r="D35" s="18" t="s">
        <v>90</v>
      </c>
      <c r="E35" s="20" t="str">
        <f>HYPERLINK("https://alsi.kz/ru/catalog/personalnye-kompyutery/kompyuter-hp-prodesk-400-g7-mt-core-i5-105008gb512gbdos180wusbkbdms-vga-2u0d1es/","https://alsi.kz/ru/catalog/personalnye-kompyutery/kompyuter-hp-prodesk-400-g7-mt-core-i5-105008gb512gbdos180wusbkbdms-vga-2u0d1es/")</f>
        <v>https://alsi.kz/ru/catalog/personalnye-kompyutery/kompyuter-hp-prodesk-400-g7-mt-core-i5-105008gb512gbdos180wusbkbdms-vga-2u0d1es/</v>
      </c>
    </row>
    <row r="36" spans="1:5" ht="15" outlineLevel="3">
      <c r="A36" s="18" t="s">
        <v>91</v>
      </c>
      <c r="B36" s="18" t="s">
        <v>92</v>
      </c>
      <c r="C36" s="19" t="s">
        <v>93</v>
      </c>
      <c r="D36" s="18" t="s">
        <v>94</v>
      </c>
      <c r="E36" s="20" t="str">
        <f>HYPERLINK("https://alsi.kz/ru/catalog/personalnye-kompyutery/kompyuter-hp-prodesk-400-g7-mt-460f6ecacb-core-i5-105008gb512gbno-odddos-k212749/","https://alsi.kz/ru/catalog/personalnye-kompyutery/kompyuter-hp-prodesk-400-g7-mt-460f6ecacb-core-i5-105008gb512gbno-odddos-k212749/")</f>
        <v>https://alsi.kz/ru/catalog/personalnye-kompyutery/kompyuter-hp-prodesk-400-g7-mt-460f6ecacb-core-i5-105008gb512gbno-odddos-k212749/</v>
      </c>
    </row>
    <row r="37" spans="1:5" ht="15" outlineLevel="3">
      <c r="A37" s="18" t="s">
        <v>95</v>
      </c>
      <c r="B37" s="18" t="s">
        <v>96</v>
      </c>
      <c r="C37" s="19" t="s">
        <v>97</v>
      </c>
      <c r="D37" s="18" t="s">
        <v>98</v>
      </c>
      <c r="E37" s="20" t="str">
        <f>HYPERLINK("https://alsi.kz/ru/catalog/personalnye-kompyutery/kompyuter-hp-prodesk-400-g7-mt-9cy18avtc13-k212712/","https://alsi.kz/ru/catalog/personalnye-kompyutery/kompyuter-hp-prodesk-400-g7-mt-9cy18avtc13-k212712/")</f>
        <v>https://alsi.kz/ru/catalog/personalnye-kompyutery/kompyuter-hp-prodesk-400-g7-mt-9cy18avtc13-k212712/</v>
      </c>
    </row>
    <row r="38" spans="1:5" ht="15" outlineLevel="3">
      <c r="A38" s="18" t="s">
        <v>99</v>
      </c>
      <c r="B38" s="18" t="s">
        <v>100</v>
      </c>
      <c r="C38" s="19" t="s">
        <v>101</v>
      </c>
      <c r="D38" s="18" t="s">
        <v>102</v>
      </c>
      <c r="E38" s="20" t="str">
        <f>HYPERLINK("https://alsi.kz/ru/catalog/personalnye-kompyutery/kompyuter-lenovo-thinkcentre-m720q-core-i5-8500t-8gb-500gb-sata128gb-ssd-pciew10p-10t7s1ae00/","https://alsi.kz/ru/catalog/personalnye-kompyutery/kompyuter-lenovo-thinkcentre-m720q-core-i5-8500t-8gb-500gb-sata128gb-ssd-pciew10p-10t7s1ae00/")</f>
        <v>https://alsi.kz/ru/catalog/personalnye-kompyutery/kompyuter-lenovo-thinkcentre-m720q-core-i5-8500t-8gb-500gb-sata128gb-ssd-pciew10p-10t7s1ae00/</v>
      </c>
    </row>
    <row r="39" spans="1:5" ht="15" outlineLevel="3">
      <c r="A39" s="18" t="s">
        <v>103</v>
      </c>
      <c r="B39" s="18" t="s">
        <v>104</v>
      </c>
      <c r="C39" s="19" t="s">
        <v>105</v>
      </c>
      <c r="D39" s="18" t="s">
        <v>106</v>
      </c>
      <c r="E39" s="20" t="str">
        <f>HYPERLINK("https://alsi.kz/ru/catalog/personalnye-kompyutery/barebon-asus-pn53-b-s5070mv-ryzen-5-6600h-support-ddr5-integrated---radeon-graphics-support-gen4/","https://alsi.kz/ru/catalog/personalnye-kompyutery/barebon-asus-pn53-b-s5070mv-ryzen-5-6600h-support-ddr5-integrated---radeon-graphics-support-gen4/")</f>
        <v>https://alsi.kz/ru/catalog/personalnye-kompyutery/barebon-asus-pn53-b-s5070mv-ryzen-5-6600h-support-ddr5-integrated---radeon-graphics-support-gen4/</v>
      </c>
    </row>
    <row r="40" spans="1:5" ht="15" outlineLevel="3">
      <c r="A40" s="18" t="s">
        <v>107</v>
      </c>
      <c r="B40" s="18" t="s">
        <v>108</v>
      </c>
      <c r="C40" s="19" t="s">
        <v>109</v>
      </c>
      <c r="D40" s="18" t="s">
        <v>110</v>
      </c>
      <c r="E40" s="20" t="str">
        <f>HYPERLINK("https://alsi.kz/ru/catalog/personalnye-kompyutery/barebon-asus-pn53-b-s7071mv-ryzen-7-6800h-support-ddr5-integrated-radeon-graphics-support-gen4x4/","https://alsi.kz/ru/catalog/personalnye-kompyutery/barebon-asus-pn53-b-s7071mv-ryzen-7-6800h-support-ddr5-integrated-radeon-graphics-support-gen4x4/")</f>
        <v>https://alsi.kz/ru/catalog/personalnye-kompyutery/barebon-asus-pn53-b-s7071mv-ryzen-7-6800h-support-ddr5-integrated-radeon-graphics-support-gen4x4/</v>
      </c>
    </row>
    <row r="41" spans="1:5" ht="15" outlineLevel="2">
      <c r="A41" s="15" t="s">
        <v>111</v>
      </c>
      <c r="B41" s="16"/>
      <c r="C41" s="16"/>
      <c r="D41" s="17"/>
      <c r="E41" s="14" t="str">
        <f>HYPERLINK("http://alsi.kz/ru/catalog/noutbuki-ultrabuki/","http://alsi.kz/ru/catalog/noutbuki-ultrabuki/")</f>
        <v>http://alsi.kz/ru/catalog/noutbuki-ultrabuki/</v>
      </c>
    </row>
    <row r="42" spans="1:5" ht="15" outlineLevel="3">
      <c r="A42" s="18">
        <v>238589</v>
      </c>
      <c r="B42" s="18" t="s">
        <v>112</v>
      </c>
      <c r="C42" s="19" t="s">
        <v>113</v>
      </c>
      <c r="D42" s="18" t="s">
        <v>114</v>
      </c>
      <c r="E42" s="20" t="str">
        <f>HYPERLINK("https://alsi.kz/ru/catalog/noutbuki-ultrabuki/mobilnaya-rabochaya-stanciya-dell-mobile-precision-workstation-7780-cto-210-bgpb_slb3424wa/","https://alsi.kz/ru/catalog/noutbuki-ultrabuki/mobilnaya-rabochaya-stanciya-dell-mobile-precision-workstation-7780-cto-210-bgpb_slb3424wa/")</f>
        <v>https://alsi.kz/ru/catalog/noutbuki-ultrabuki/mobilnaya-rabochaya-stanciya-dell-mobile-precision-workstation-7780-cto-210-bgpb_slb3424wa/</v>
      </c>
    </row>
    <row r="43" spans="1:5" ht="15" outlineLevel="3">
      <c r="A43" s="18">
        <v>236658</v>
      </c>
      <c r="B43" s="18" t="s">
        <v>115</v>
      </c>
      <c r="C43" s="19" t="s">
        <v>116</v>
      </c>
      <c r="D43" s="18" t="s">
        <v>117</v>
      </c>
      <c r="E43" s="20" t="str">
        <f>HYPERLINK("https://alsi.kz/ru/catalog/noutbuki-ultrabuki/mobilnaya-rabochaya-stanciya-dell-mobile-workstation-7680-210-bgnt-3214/","https://alsi.kz/ru/catalog/noutbuki-ultrabuki/mobilnaya-rabochaya-stanciya-dell-mobile-workstation-7680-210-bgnt-3214/")</f>
        <v>https://alsi.kz/ru/catalog/noutbuki-ultrabuki/mobilnaya-rabochaya-stanciya-dell-mobile-workstation-7680-210-bgnt-3214/</v>
      </c>
    </row>
    <row r="44" spans="1:5" ht="15" outlineLevel="3">
      <c r="A44" s="18">
        <v>235965</v>
      </c>
      <c r="B44" s="18" t="s">
        <v>118</v>
      </c>
      <c r="C44" s="19" t="s">
        <v>119</v>
      </c>
      <c r="D44" s="18" t="s">
        <v>120</v>
      </c>
      <c r="E44" s="20" t="str">
        <f>HYPERLINK("https://alsi.kz/ru/catalog/noutbuki-ultrabuki/noutbuk-acer-a515-57-50kq-aspire-5-nxkn4er003/","https://alsi.kz/ru/catalog/noutbuki-ultrabuki/noutbuk-acer-a515-57-50kq-aspire-5-nxkn4er003/")</f>
        <v>https://alsi.kz/ru/catalog/noutbuki-ultrabuki/noutbuk-acer-a515-57-50kq-aspire-5-nxkn4er003/</v>
      </c>
    </row>
    <row r="45" spans="1:5" ht="15" outlineLevel="3">
      <c r="A45" s="18">
        <v>235967</v>
      </c>
      <c r="B45" s="18" t="s">
        <v>121</v>
      </c>
      <c r="C45" s="19" t="s">
        <v>122</v>
      </c>
      <c r="D45" s="18" t="s">
        <v>123</v>
      </c>
      <c r="E45" s="20" t="str">
        <f>HYPERLINK("https://alsi.kz/ru/catalog/noutbuki-ultrabuki/noutbuk-acer-a515-57-53pr-aspire-5-nxkqger002/","https://alsi.kz/ru/catalog/noutbuki-ultrabuki/noutbuk-acer-a515-57-53pr-aspire-5-nxkqger002/")</f>
        <v>https://alsi.kz/ru/catalog/noutbuki-ultrabuki/noutbuk-acer-a515-57-53pr-aspire-5-nxkqger002/</v>
      </c>
    </row>
    <row r="46" spans="1:5" ht="15" outlineLevel="3">
      <c r="A46" s="18">
        <v>235969</v>
      </c>
      <c r="B46" s="18" t="s">
        <v>124</v>
      </c>
      <c r="C46" s="19" t="s">
        <v>125</v>
      </c>
      <c r="D46" s="18" t="s">
        <v>126</v>
      </c>
      <c r="E46" s="20" t="str">
        <f>HYPERLINK("https://alsi.kz/ru/catalog/noutbuki-ultrabuki/noutbuk-acer-an16-41-r0u4-nitro-16-nhqkber004/","https://alsi.kz/ru/catalog/noutbuki-ultrabuki/noutbuk-acer-an16-41-r0u4-nitro-16-nhqkber004/")</f>
        <v>https://alsi.kz/ru/catalog/noutbuki-ultrabuki/noutbuk-acer-an16-41-r0u4-nitro-16-nhqkber004/</v>
      </c>
    </row>
    <row r="47" spans="1:5" ht="15" outlineLevel="3">
      <c r="A47" s="18">
        <v>233332</v>
      </c>
      <c r="B47" s="18" t="s">
        <v>127</v>
      </c>
      <c r="C47" s="19" t="s">
        <v>128</v>
      </c>
      <c r="D47" s="18" t="s">
        <v>129</v>
      </c>
      <c r="E47" s="20" t="str">
        <f>HYPERLINK("https://alsi.kz/ru/catalog/noutbuki-ultrabuki/noutbuk-acer-an515-58-98kn-nhqm0er002/","https://alsi.kz/ru/catalog/noutbuki-ultrabuki/noutbuk-acer-an515-58-98kn-nhqm0er002/")</f>
        <v>https://alsi.kz/ru/catalog/noutbuki-ultrabuki/noutbuk-acer-an515-58-98kn-nhqm0er002/</v>
      </c>
    </row>
    <row r="48" spans="1:5" ht="15" outlineLevel="3">
      <c r="A48" s="18">
        <v>239109</v>
      </c>
      <c r="B48" s="18" t="s">
        <v>130</v>
      </c>
      <c r="C48" s="19" t="s">
        <v>131</v>
      </c>
      <c r="D48" s="18" t="s">
        <v>132</v>
      </c>
      <c r="E48" s="20" t="str">
        <f>HYPERLINK("https://alsi.kz/ru/catalog/noutbuki-ultrabuki/noutbuk-acer-aspire-7-a715-76g-58cc-nhqmyer001/","https://alsi.kz/ru/catalog/noutbuki-ultrabuki/noutbuk-acer-aspire-7-a715-76g-58cc-nhqmyer001/")</f>
        <v>https://alsi.kz/ru/catalog/noutbuki-ultrabuki/noutbuk-acer-aspire-7-a715-76g-58cc-nhqmyer001/</v>
      </c>
    </row>
    <row r="49" spans="1:5" ht="15" outlineLevel="3">
      <c r="A49" s="18">
        <v>239044</v>
      </c>
      <c r="B49" s="18" t="s">
        <v>133</v>
      </c>
      <c r="C49" s="19" t="s">
        <v>134</v>
      </c>
      <c r="D49" s="18" t="s">
        <v>135</v>
      </c>
      <c r="E49" s="20" t="str">
        <f>HYPERLINK("https://alsi.kz/ru/catalog/noutbuki-ultrabuki/noutbuk-acer-aspire-7-a715-76g-72mc-nhqmyer003/","https://alsi.kz/ru/catalog/noutbuki-ultrabuki/noutbuk-acer-aspire-7-a715-76g-72mc-nhqmyer003/")</f>
        <v>https://alsi.kz/ru/catalog/noutbuki-ultrabuki/noutbuk-acer-aspire-7-a715-76g-72mc-nhqmyer003/</v>
      </c>
    </row>
    <row r="50" spans="1:5" ht="15" outlineLevel="3">
      <c r="A50" s="18">
        <v>229749</v>
      </c>
      <c r="B50" s="18" t="s">
        <v>136</v>
      </c>
      <c r="C50" s="19" t="s">
        <v>137</v>
      </c>
      <c r="D50" s="18" t="s">
        <v>138</v>
      </c>
      <c r="E50" s="20" t="str">
        <f>HYPERLINK("https://alsi.kz/ru/catalog/noutbuki-ultrabuki/noutbuk-acer-extensa-15-ex215-32-nxegner003/","https://alsi.kz/ru/catalog/noutbuki-ultrabuki/noutbuk-acer-extensa-15-ex215-32-nxegner003/")</f>
        <v>https://alsi.kz/ru/catalog/noutbuki-ultrabuki/noutbuk-acer-extensa-15-ex215-32-nxegner003/</v>
      </c>
    </row>
    <row r="51" spans="1:5" ht="15" outlineLevel="3">
      <c r="A51" s="18">
        <v>233323</v>
      </c>
      <c r="B51" s="18" t="s">
        <v>139</v>
      </c>
      <c r="C51" s="19" t="s">
        <v>140</v>
      </c>
      <c r="D51" s="18" t="s">
        <v>141</v>
      </c>
      <c r="E51" s="20" t="str">
        <f>HYPERLINK("https://alsi.kz/ru/catalog/noutbuki-ultrabuki/noutbuk-acer-nitro-5-an515-45-r1gw-nhqbser00c/","https://alsi.kz/ru/catalog/noutbuki-ultrabuki/noutbuk-acer-nitro-5-an515-45-r1gw-nhqbser00c/")</f>
        <v>https://alsi.kz/ru/catalog/noutbuki-ultrabuki/noutbuk-acer-nitro-5-an515-45-r1gw-nhqbser00c/</v>
      </c>
    </row>
    <row r="52" spans="1:5" ht="15" outlineLevel="3">
      <c r="A52" s="18">
        <v>231544</v>
      </c>
      <c r="B52" s="18" t="s">
        <v>142</v>
      </c>
      <c r="C52" s="19" t="s">
        <v>143</v>
      </c>
      <c r="D52" s="18" t="s">
        <v>144</v>
      </c>
      <c r="E52" s="20" t="str">
        <f>HYPERLINK("https://alsi.kz/ru/catalog/noutbuki-ultrabuki/noutbuk-acer-nitro-5-an515-57-5258-nhqeler002/","https://alsi.kz/ru/catalog/noutbuki-ultrabuki/noutbuk-acer-nitro-5-an515-57-5258-nhqeler002/")</f>
        <v>https://alsi.kz/ru/catalog/noutbuki-ultrabuki/noutbuk-acer-nitro-5-an515-57-5258-nhqeler002/</v>
      </c>
    </row>
    <row r="53" spans="1:5" ht="15" outlineLevel="3">
      <c r="A53" s="18">
        <v>236027</v>
      </c>
      <c r="B53" s="18" t="s">
        <v>145</v>
      </c>
      <c r="C53" s="19" t="s">
        <v>146</v>
      </c>
      <c r="D53" s="18" t="s">
        <v>147</v>
      </c>
      <c r="E53" s="20" t="str">
        <f>HYPERLINK("https://alsi.kz/ru/catalog/noutbuki-ultrabuki/noutbuk-acer-ph317-56-70j1-predator-helios-300-nhqgver003/","https://alsi.kz/ru/catalog/noutbuki-ultrabuki/noutbuk-acer-ph317-56-70j1-predator-helios-300-nhqgver003/")</f>
        <v>https://alsi.kz/ru/catalog/noutbuki-ultrabuki/noutbuk-acer-ph317-56-70j1-predator-helios-300-nhqgver003/</v>
      </c>
    </row>
    <row r="54" spans="1:5" ht="15" outlineLevel="3">
      <c r="A54" s="18">
        <v>235981</v>
      </c>
      <c r="B54" s="18" t="s">
        <v>148</v>
      </c>
      <c r="C54" s="19" t="s">
        <v>149</v>
      </c>
      <c r="D54" s="18" t="s">
        <v>150</v>
      </c>
      <c r="E54" s="20" t="str">
        <f>HYPERLINK("https://alsi.kz/ru/catalog/noutbuki-ultrabuki/noutbuk-acer-pt316-51s-575k-predator-triton-300-se-nhqgher006/","https://alsi.kz/ru/catalog/noutbuki-ultrabuki/noutbuk-acer-pt316-51s-575k-predator-triton-300-se-nhqgher006/")</f>
        <v>https://alsi.kz/ru/catalog/noutbuki-ultrabuki/noutbuk-acer-pt316-51s-575k-predator-triton-300-se-nhqgher006/</v>
      </c>
    </row>
    <row r="55" spans="1:5" ht="15" outlineLevel="3">
      <c r="A55" s="18">
        <v>229752</v>
      </c>
      <c r="B55" s="18" t="s">
        <v>151</v>
      </c>
      <c r="C55" s="19" t="s">
        <v>152</v>
      </c>
      <c r="D55" s="18" t="s">
        <v>153</v>
      </c>
      <c r="E55" s="20" t="str">
        <f>HYPERLINK("https://alsi.kz/ru/catalog/noutbuki-ultrabuki/noutbuk-acer-spin-3-sp314-55n-nxk0qer002/","https://alsi.kz/ru/catalog/noutbuki-ultrabuki/noutbuk-acer-spin-3-sp314-55n-nxk0qer002/")</f>
        <v>https://alsi.kz/ru/catalog/noutbuki-ultrabuki/noutbuk-acer-spin-3-sp314-55n-nxk0qer002/</v>
      </c>
    </row>
    <row r="56" spans="1:5" ht="15" outlineLevel="3">
      <c r="A56" s="18">
        <v>224125</v>
      </c>
      <c r="B56" s="18" t="s">
        <v>154</v>
      </c>
      <c r="C56" s="19" t="s">
        <v>155</v>
      </c>
      <c r="D56" s="18" t="s">
        <v>156</v>
      </c>
      <c r="E56" s="20" t="str">
        <f>HYPERLINK("https://alsi.kz/ru/catalog/noutbuki-ultrabuki/noutbuk-acer-swift-x-sfx16-51g-nxayler001/","https://alsi.kz/ru/catalog/noutbuki-ultrabuki/noutbuk-acer-swift-x-sfx16-51g-nxayler001/")</f>
        <v>https://alsi.kz/ru/catalog/noutbuki-ultrabuki/noutbuk-acer-swift-x-sfx16-51g-nxayler001/</v>
      </c>
    </row>
    <row r="57" spans="1:5" ht="15" outlineLevel="3">
      <c r="A57" s="18">
        <v>231646</v>
      </c>
      <c r="B57" s="18" t="s">
        <v>157</v>
      </c>
      <c r="C57" s="19" t="s">
        <v>158</v>
      </c>
      <c r="D57" s="18" t="s">
        <v>159</v>
      </c>
      <c r="E57" s="20" t="str">
        <f>HYPERLINK("https://alsi.kz/ru/catalog/noutbuki-ultrabuki/noutbuk-acer-travelmate-p2-tmp215-53g-55hs-nxvpter005/","https://alsi.kz/ru/catalog/noutbuki-ultrabuki/noutbuk-acer-travelmate-p2-tmp215-53g-55hs-nxvpter005/")</f>
        <v>https://alsi.kz/ru/catalog/noutbuki-ultrabuki/noutbuk-acer-travelmate-p2-tmp215-53g-55hs-nxvpter005/</v>
      </c>
    </row>
    <row r="58" spans="1:5" ht="15" outlineLevel="3">
      <c r="A58" s="18" t="s">
        <v>160</v>
      </c>
      <c r="B58" s="18" t="s">
        <v>161</v>
      </c>
      <c r="C58" s="19" t="s">
        <v>162</v>
      </c>
      <c r="D58" s="18" t="s">
        <v>163</v>
      </c>
      <c r="E58" s="20" t="str">
        <f>HYPERLINK("https://alsi.kz/ru/catalog/noutbuki-ultrabuki/noutbuk-asus-b1400cba-eb0631-14-fhd-ips-core-i3-1215u-8gb256gb-dos-chernyy-90nx0571-m00tr0/","https://alsi.kz/ru/catalog/noutbuki-ultrabuki/noutbuk-asus-b1400cba-eb0631-14-fhd-ips-core-i3-1215u-8gb256gb-dos-chernyy-90nx0571-m00tr0/")</f>
        <v>https://alsi.kz/ru/catalog/noutbuki-ultrabuki/noutbuk-asus-b1400cba-eb0631-14-fhd-ips-core-i3-1215u-8gb256gb-dos-chernyy-90nx0571-m00tr0/</v>
      </c>
    </row>
    <row r="59" spans="1:5" ht="15" outlineLevel="3">
      <c r="A59" s="18" t="s">
        <v>164</v>
      </c>
      <c r="B59" s="18" t="s">
        <v>165</v>
      </c>
      <c r="C59" s="19" t="s">
        <v>166</v>
      </c>
      <c r="D59" s="18" t="s">
        <v>167</v>
      </c>
      <c r="E59" s="20" t="str">
        <f>HYPERLINK("https://alsi.kz/ru/catalog/noutbuki-ultrabuki/noutbuk-asus-b1400ceae-eb6271-i3-1115g414fhd-ips8g256gb-pciehdcamwifi6btfpbl-kbddos-90nx0/","https://alsi.kz/ru/catalog/noutbuki-ultrabuki/noutbuk-asus-b1400ceae-eb6271-i3-1115g414fhd-ips8g256gb-pciehdcamwifi6btfpbl-kbddos-90nx0/")</f>
        <v>https://alsi.kz/ru/catalog/noutbuki-ultrabuki/noutbuk-asus-b1400ceae-eb6271-i3-1115g414fhd-ips8g256gb-pciehdcamwifi6btfpbl-kbddos-90nx0/</v>
      </c>
    </row>
    <row r="60" spans="1:5" ht="15" outlineLevel="3">
      <c r="A60" s="18" t="s">
        <v>168</v>
      </c>
      <c r="B60" s="18" t="s">
        <v>169</v>
      </c>
      <c r="C60" s="19" t="s">
        <v>170</v>
      </c>
      <c r="D60" s="18" t="s">
        <v>171</v>
      </c>
      <c r="E60" s="20" t="str">
        <f>HYPERLINK("https://alsi.kz/ru/catalog/noutbuki-ultrabuki/noutbuk-asus-b1402cga-eb0186-140-fhd-250nt-ips-core-i3-n3058gb256gbdos-720p-90nx0611-m006z/","https://alsi.kz/ru/catalog/noutbuki-ultrabuki/noutbuk-asus-b1402cga-eb0186-140-fhd-250nt-ips-core-i3-n3058gb256gbdos-720p-90nx0611-m006z/")</f>
        <v>https://alsi.kz/ru/catalog/noutbuki-ultrabuki/noutbuk-asus-b1402cga-eb0186-140-fhd-250nt-ips-core-i3-n3058gb256gbdos-720p-90nx0611-m006z/</v>
      </c>
    </row>
    <row r="61" spans="1:5" ht="15" outlineLevel="3">
      <c r="A61" s="18" t="s">
        <v>172</v>
      </c>
      <c r="B61" s="18" t="s">
        <v>173</v>
      </c>
      <c r="C61" s="19" t="s">
        <v>174</v>
      </c>
      <c r="D61" s="18" t="s">
        <v>175</v>
      </c>
      <c r="E61" s="20" t="str">
        <f>HYPERLINK("https://alsi.kz/ru/catalog/noutbuki-ultrabuki/noutbuk-asus-l2502cya-bq0012x-156-ips-fhd-ryzen-5-5625u8gb-256gbw11pfps-bl-kbd-48wh-90nx05/","https://alsi.kz/ru/catalog/noutbuki-ultrabuki/noutbuk-asus-l2502cya-bq0012x-156-ips-fhd-ryzen-5-5625u8gb-256gbw11pfps-bl-kbd-48wh-90nx05/")</f>
        <v>https://alsi.kz/ru/catalog/noutbuki-ultrabuki/noutbuk-asus-l2502cya-bq0012x-156-ips-fhd-ryzen-5-5625u8gb-256gbw11pfps-bl-kbd-48wh-90nx05/</v>
      </c>
    </row>
    <row r="62" spans="1:5" ht="15" outlineLevel="3">
      <c r="A62" s="18" t="s">
        <v>176</v>
      </c>
      <c r="B62" s="18" t="s">
        <v>177</v>
      </c>
      <c r="C62" s="19" t="s">
        <v>178</v>
      </c>
      <c r="D62" s="18" t="s">
        <v>179</v>
      </c>
      <c r="E62" s="20" t="str">
        <f>HYPERLINK("https://alsi.kz/ru/catalog/noutbuki-ultrabuki/noutbuk-asus-b1500cba-bq2543x-156-fhd-250nt-ips-core-i7-1255u16gb1tb-w11p-720p-fpsbl-kbd-/","https://alsi.kz/ru/catalog/noutbuki-ultrabuki/noutbuk-asus-b1500cba-bq2543x-156-fhd-250nt-ips-core-i7-1255u16gb1tb-w11p-720p-fpsbl-kbd-/")</f>
        <v>https://alsi.kz/ru/catalog/noutbuki-ultrabuki/noutbuk-asus-b1500cba-bq2543x-156-fhd-250nt-ips-core-i7-1255u16gb1tb-w11p-720p-fpsbl-kbd-/</v>
      </c>
    </row>
    <row r="63" spans="1:5" ht="15" outlineLevel="3">
      <c r="A63" s="18" t="s">
        <v>180</v>
      </c>
      <c r="B63" s="18" t="s">
        <v>181</v>
      </c>
      <c r="C63" s="19" t="s">
        <v>182</v>
      </c>
      <c r="D63" s="18" t="s">
        <v>183</v>
      </c>
      <c r="E63" s="20" t="str">
        <f>HYPERLINK("https://alsi.kz/ru/catalog/noutbuki-ultrabuki/noutbuk-asus-b1502cva-bq0343-plastic-156-ips-fhd-core-i5-1335u8gb512gbdos-fps-bl-kbd720p4/","https://alsi.kz/ru/catalog/noutbuki-ultrabuki/noutbuk-asus-b1502cva-bq0343-plastic-156-ips-fhd-core-i5-1335u8gb512gbdos-fps-bl-kbd720p4/")</f>
        <v>https://alsi.kz/ru/catalog/noutbuki-ultrabuki/noutbuk-asus-b1502cva-bq0343-plastic-156-ips-fhd-core-i5-1335u8gb512gbdos-fps-bl-kbd720p4/</v>
      </c>
    </row>
    <row r="64" spans="1:5" ht="15" outlineLevel="3">
      <c r="A64" s="18" t="s">
        <v>184</v>
      </c>
      <c r="B64" s="18" t="s">
        <v>185</v>
      </c>
      <c r="C64" s="19" t="s">
        <v>186</v>
      </c>
      <c r="D64" s="18" t="s">
        <v>175</v>
      </c>
      <c r="E64" s="20" t="str">
        <f>HYPERLINK("https://alsi.kz/ru/catalog/noutbuki-ultrabuki/noutbuk-asus-b1502cva-bq0898-156-fhd-ipscore-i7-1355u16gb1tbdosbl-kbdfpscmos-hdir-90nx0/","https://alsi.kz/ru/catalog/noutbuki-ultrabuki/noutbuk-asus-b1502cva-bq0898-156-fhd-ipscore-i7-1355u16gb1tbdosbl-kbdfpscmos-hdir-90nx0/")</f>
        <v>https://alsi.kz/ru/catalog/noutbuki-ultrabuki/noutbuk-asus-b1502cva-bq0898-156-fhd-ipscore-i7-1355u16gb1tbdosbl-kbdfpscmos-hdir-90nx0/</v>
      </c>
    </row>
    <row r="65" spans="1:5" ht="15" outlineLevel="3">
      <c r="A65" s="18" t="s">
        <v>187</v>
      </c>
      <c r="B65" s="18" t="s">
        <v>188</v>
      </c>
      <c r="C65" s="19" t="s">
        <v>189</v>
      </c>
      <c r="D65" s="18" t="s">
        <v>190</v>
      </c>
      <c r="E65" s="20" t="str">
        <f>HYPERLINK("https://alsi.kz/ru/catalog/noutbuki-ultrabuki/noutbuk-asus-b1502cva-bq0899x-156-fhd-ipscore-i7-1355u16gb1tbw11pbl-kbdfpscmos-hdir-90n/","https://alsi.kz/ru/catalog/noutbuki-ultrabuki/noutbuk-asus-b1502cva-bq0899x-156-fhd-ipscore-i7-1355u16gb1tbw11pbl-kbdfpscmos-hdir-90n/")</f>
        <v>https://alsi.kz/ru/catalog/noutbuki-ultrabuki/noutbuk-asus-b1502cva-bq0899x-156-fhd-ipscore-i7-1355u16gb1tbw11pbl-kbdfpscmos-hdir-90n/</v>
      </c>
    </row>
    <row r="66" spans="1:5" ht="15" outlineLevel="3">
      <c r="A66" s="18" t="s">
        <v>191</v>
      </c>
      <c r="B66" s="18" t="s">
        <v>192</v>
      </c>
      <c r="C66" s="19" t="s">
        <v>193</v>
      </c>
      <c r="D66" s="18" t="s">
        <v>194</v>
      </c>
      <c r="E66" s="20" t="str">
        <f>HYPERLINK("https://alsi.kz/ru/catalog/noutbuki-ultrabuki/noutbuk-asus-b3404cva-q50224x-14-wuxga-300nt-ipscore-i5-1335u8gb512gbw11pbl-kbdfps-720pir/","https://alsi.kz/ru/catalog/noutbuki-ultrabuki/noutbuk-asus-b3404cva-q50224x-14-wuxga-300nt-ipscore-i5-1335u8gb512gbw11pbl-kbdfps-720pir/")</f>
        <v>https://alsi.kz/ru/catalog/noutbuki-ultrabuki/noutbuk-asus-b3404cva-q50224x-14-wuxga-300nt-ipscore-i5-1335u8gb512gbw11pbl-kbdfps-720pir/</v>
      </c>
    </row>
    <row r="67" spans="1:5" ht="15" outlineLevel="3">
      <c r="A67" s="18" t="s">
        <v>195</v>
      </c>
      <c r="B67" s="18" t="s">
        <v>196</v>
      </c>
      <c r="C67" s="19" t="s">
        <v>197</v>
      </c>
      <c r="D67" s="18" t="s">
        <v>198</v>
      </c>
      <c r="E67" s="20" t="str">
        <f>HYPERLINK("https://alsi.kz/ru/catalog/noutbuki-ultrabuki/noutbuk-asus-b3604cva-q90127-16-wuxga-300nt-ipscore-i5-1335u8gb512gbdos-bl-kbdfps-720pir-/","https://alsi.kz/ru/catalog/noutbuki-ultrabuki/noutbuk-asus-b3604cva-q90127-16-wuxga-300nt-ipscore-i5-1335u8gb512gbdos-bl-kbdfps-720pir-/")</f>
        <v>https://alsi.kz/ru/catalog/noutbuki-ultrabuki/noutbuk-asus-b3604cva-q90127-16-wuxga-300nt-ipscore-i5-1335u8gb512gbdos-bl-kbdfps-720pir-/</v>
      </c>
    </row>
    <row r="68" spans="1:5" ht="15" outlineLevel="3">
      <c r="A68" s="18" t="s">
        <v>199</v>
      </c>
      <c r="B68" s="18" t="s">
        <v>200</v>
      </c>
      <c r="C68" s="19" t="s">
        <v>201</v>
      </c>
      <c r="D68" s="18" t="s">
        <v>202</v>
      </c>
      <c r="E68" s="20" t="str">
        <f>HYPERLINK("https://alsi.kz/ru/catalog/noutbuki-ultrabuki/noutbuk-asus-b3604cva-q90128x-16-wuxga-300nt-ipscore-i5-1335u8gb512gb-w11p-fps-kz-bl-kbd-72/","https://alsi.kz/ru/catalog/noutbuki-ultrabuki/noutbuk-asus-b3604cva-q90128x-16-wuxga-300nt-ipscore-i5-1335u8gb512gb-w11p-fps-kz-bl-kbd-72/")</f>
        <v>https://alsi.kz/ru/catalog/noutbuki-ultrabuki/noutbuk-asus-b3604cva-q90128x-16-wuxga-300nt-ipscore-i5-1335u8gb512gb-w11p-fps-kz-bl-kbd-72/</v>
      </c>
    </row>
    <row r="69" spans="1:5" ht="15" outlineLevel="3">
      <c r="A69" s="18" t="s">
        <v>203</v>
      </c>
      <c r="B69" s="18" t="s">
        <v>204</v>
      </c>
      <c r="C69" s="19" t="s">
        <v>205</v>
      </c>
      <c r="D69" s="18" t="s">
        <v>206</v>
      </c>
      <c r="E69" s="20" t="str">
        <f>HYPERLINK("https://alsi.kz/ru/catalog/noutbuki-ultrabuki/noutbuk-asus-b3604cva-q90129-16-wuxga-300nt-ipscore-i5-1335u16gb512gb-dos-fps-kz-bl-kbd-72/","https://alsi.kz/ru/catalog/noutbuki-ultrabuki/noutbuk-asus-b3604cva-q90129-16-wuxga-300nt-ipscore-i5-1335u16gb512gb-dos-fps-kz-bl-kbd-72/")</f>
        <v>https://alsi.kz/ru/catalog/noutbuki-ultrabuki/noutbuk-asus-b3604cva-q90129-16-wuxga-300nt-ipscore-i5-1335u16gb512gb-dos-fps-kz-bl-kbd-72/</v>
      </c>
    </row>
    <row r="70" spans="1:5" ht="15" outlineLevel="3">
      <c r="A70" s="18" t="s">
        <v>207</v>
      </c>
      <c r="B70" s="18" t="s">
        <v>208</v>
      </c>
      <c r="C70" s="19" t="s">
        <v>209</v>
      </c>
      <c r="D70" s="18" t="s">
        <v>210</v>
      </c>
      <c r="E70" s="20" t="str">
        <f>HYPERLINK("https://alsi.kz/ru/catalog/noutbuki-ultrabuki/noutbuk-asus-b3604cva-q90130x-16-wuxga-300nt-ipscore-i5-1335u16gb512gb-w11p-fps-kz-bl-kbd-7/","https://alsi.kz/ru/catalog/noutbuki-ultrabuki/noutbuk-asus-b3604cva-q90130x-16-wuxga-300nt-ipscore-i5-1335u16gb512gb-w11p-fps-kz-bl-kbd-7/")</f>
        <v>https://alsi.kz/ru/catalog/noutbuki-ultrabuki/noutbuk-asus-b3604cva-q90130x-16-wuxga-300nt-ipscore-i5-1335u16gb512gb-w11p-fps-kz-bl-kbd-7/</v>
      </c>
    </row>
    <row r="71" spans="1:5" ht="15" outlineLevel="3">
      <c r="A71" s="18" t="s">
        <v>211</v>
      </c>
      <c r="B71" s="18" t="s">
        <v>212</v>
      </c>
      <c r="C71" s="19" t="s">
        <v>213</v>
      </c>
      <c r="D71" s="18" t="s">
        <v>214</v>
      </c>
      <c r="E71" s="20" t="str">
        <f>HYPERLINK("https://alsi.kz/ru/catalog/noutbuki-ultrabuki/noutbuk-asus-b5302cba-l50874-133-fhd-470nt-ips-core-i5-1235u-16gb-512gb-dos-1080pnumpad-f/","https://alsi.kz/ru/catalog/noutbuki-ultrabuki/noutbuk-asus-b5302cba-l50874-133-fhd-470nt-ips-core-i5-1235u-16gb-512gb-dos-1080pnumpad-f/")</f>
        <v>https://alsi.kz/ru/catalog/noutbuki-ultrabuki/noutbuk-asus-b5302cba-l50874-133-fhd-470nt-ips-core-i5-1235u-16gb-512gb-dos-1080pnumpad-f/</v>
      </c>
    </row>
    <row r="72" spans="1:5" ht="15" outlineLevel="3">
      <c r="A72" s="18" t="s">
        <v>215</v>
      </c>
      <c r="B72" s="18" t="s">
        <v>216</v>
      </c>
      <c r="C72" s="19" t="s">
        <v>217</v>
      </c>
      <c r="D72" s="18" t="s">
        <v>218</v>
      </c>
      <c r="E72" s="20" t="str">
        <f>HYPERLINK("https://alsi.kz/ru/catalog/noutbuki-ultrabuki/noutbuk-asus-b5402cba-ki0152-14-fhd-ips-i5-1240p-8gb512gb-dos-hd-irwifi6ebt52fpsbl-90nx0/","https://alsi.kz/ru/catalog/noutbuki-ultrabuki/noutbuk-asus-b5402cba-ki0152-14-fhd-ips-i5-1240p-8gb512gb-dos-hd-irwifi6ebt52fpsbl-90nx0/")</f>
        <v>https://alsi.kz/ru/catalog/noutbuki-ultrabuki/noutbuk-asus-b5402cba-ki0152-14-fhd-ips-i5-1240p-8gb512gb-dos-hd-irwifi6ebt52fpsbl-90nx0/</v>
      </c>
    </row>
    <row r="73" spans="1:5" ht="15" outlineLevel="3">
      <c r="A73" s="18" t="s">
        <v>219</v>
      </c>
      <c r="B73" s="18" t="s">
        <v>220</v>
      </c>
      <c r="C73" s="19" t="s">
        <v>221</v>
      </c>
      <c r="D73" s="18" t="s">
        <v>222</v>
      </c>
      <c r="E73" s="20" t="str">
        <f>HYPERLINK("https://alsi.kz/ru/catalog/noutbuki-ultrabuki/noutbuk-asus-b5402cva-kc0184x-14-ips-fhd-400-core-i7-1360p16gb-d51tb-ssd-w11pwifi6ebt53bl-k/","https://alsi.kz/ru/catalog/noutbuki-ultrabuki/noutbuk-asus-b5402cva-kc0184x-14-ips-fhd-400-core-i7-1360p16gb-d51tb-ssd-w11pwifi6ebt53bl-k/")</f>
        <v>https://alsi.kz/ru/catalog/noutbuki-ultrabuki/noutbuk-asus-b5402cva-kc0184x-14-ips-fhd-400-core-i7-1360p16gb-d51tb-ssd-w11pwifi6ebt53bl-k/</v>
      </c>
    </row>
    <row r="74" spans="1:5" ht="15" outlineLevel="3">
      <c r="A74" s="18" t="s">
        <v>223</v>
      </c>
      <c r="B74" s="18" t="s">
        <v>224</v>
      </c>
      <c r="C74" s="19" t="s">
        <v>225</v>
      </c>
      <c r="D74" s="18" t="s">
        <v>226</v>
      </c>
      <c r="E74" s="20" t="str">
        <f>HYPERLINK("https://alsi.kz/ru/catalog/noutbuki-ultrabuki/noutbuk-asus-b5402fba-ka0294-14-fhd-ips-core-i5-1240p-8gb-512gb-dos-fpsbl-ir-cam--stylus-/","https://alsi.kz/ru/catalog/noutbuki-ultrabuki/noutbuk-asus-b5402fba-ka0294-14-fhd-ips-core-i5-1240p-8gb-512gb-dos-fpsbl-ir-cam--stylus-/")</f>
        <v>https://alsi.kz/ru/catalog/noutbuki-ultrabuki/noutbuk-asus-b5402fba-ka0294-14-fhd-ips-core-i5-1240p-8gb-512gb-dos-fpsbl-ir-cam--stylus-/</v>
      </c>
    </row>
    <row r="75" spans="1:5" ht="15" outlineLevel="3">
      <c r="A75" s="18" t="s">
        <v>227</v>
      </c>
      <c r="B75" s="18" t="s">
        <v>228</v>
      </c>
      <c r="C75" s="19" t="s">
        <v>229</v>
      </c>
      <c r="D75" s="18" t="s">
        <v>230</v>
      </c>
      <c r="E75" s="20" t="str">
        <f>HYPERLINK("https://alsi.kz/ru/catalog/noutbuki-ultrabuki/noutbuk-asus-b5402fva-hy0043-140-fhd-ts-ips-400nt-core-i5-1340p8gb512gbdosbl-kbdfps-90nx0/","https://alsi.kz/ru/catalog/noutbuki-ultrabuki/noutbuk-asus-b5402fva-hy0043-140-fhd-ts-ips-400nt-core-i5-1340p8gb512gbdosbl-kbdfps-90nx0/")</f>
        <v>https://alsi.kz/ru/catalog/noutbuki-ultrabuki/noutbuk-asus-b5402fva-hy0043-140-fhd-ts-ips-400nt-core-i5-1340p8gb512gbdosbl-kbdfps-90nx0/</v>
      </c>
    </row>
    <row r="76" spans="1:5" ht="15" outlineLevel="3">
      <c r="A76" s="18" t="s">
        <v>231</v>
      </c>
      <c r="B76" s="18" t="s">
        <v>232</v>
      </c>
      <c r="C76" s="19" t="s">
        <v>233</v>
      </c>
      <c r="D76" s="18" t="s">
        <v>234</v>
      </c>
      <c r="E76" s="20" t="str">
        <f>HYPERLINK("https://alsi.kz/ru/catalog/noutbuki-ultrabuki/noutbuk-asus-b5404cva-qn0083-14-wqxga-ips-500nthdri5-1335u16gb512gbdosfpsbl-kbd-kzhdir-/","https://alsi.kz/ru/catalog/noutbuki-ultrabuki/noutbuk-asus-b5404cva-qn0083-14-wqxga-ips-500nthdri5-1335u16gb512gbdosfpsbl-kbd-kzhdir-/")</f>
        <v>https://alsi.kz/ru/catalog/noutbuki-ultrabuki/noutbuk-asus-b5404cva-qn0083-14-wqxga-ips-500nthdri5-1335u16gb512gbdosfpsbl-kbd-kzhdir-/</v>
      </c>
    </row>
    <row r="77" spans="1:5" ht="15" outlineLevel="3">
      <c r="A77" s="18" t="s">
        <v>235</v>
      </c>
      <c r="B77" s="18" t="s">
        <v>236</v>
      </c>
      <c r="C77" s="19" t="s">
        <v>237</v>
      </c>
      <c r="D77" s="18" t="s">
        <v>238</v>
      </c>
      <c r="E77" s="20" t="str">
        <f>HYPERLINK("https://alsi.kz/ru/catalog/noutbuki-ultrabuki/noutbuk-asus-b5404cva-qn0086x-14-wqxga-ips-500nthdri7-1355u16gb1tbw11pfpsbl-kbd-kzhdir/","https://alsi.kz/ru/catalog/noutbuki-ultrabuki/noutbuk-asus-b5404cva-qn0086x-14-wqxga-ips-500nthdri7-1355u16gb1tbw11pfpsbl-kbd-kzhdir/")</f>
        <v>https://alsi.kz/ru/catalog/noutbuki-ultrabuki/noutbuk-asus-b5404cva-qn0086x-14-wqxga-ips-500nthdri7-1355u16gb1tbw11pfpsbl-kbd-kzhdir/</v>
      </c>
    </row>
    <row r="78" spans="1:5" ht="15" outlineLevel="3">
      <c r="A78" s="18" t="s">
        <v>239</v>
      </c>
      <c r="B78" s="18" t="s">
        <v>240</v>
      </c>
      <c r="C78" s="19" t="s">
        <v>241</v>
      </c>
      <c r="D78" s="18" t="s">
        <v>242</v>
      </c>
      <c r="E78" s="20" t="str">
        <f>HYPERLINK("https://alsi.kz/ru/catalog/noutbuki-ultrabuki/noutbuk-asus-b5602cba-l20107x-16-wquxga-oled-core-i5-1240p8gb512gb-w11p-fps-chernyy-90nx05h1-/","https://alsi.kz/ru/catalog/noutbuki-ultrabuki/noutbuk-asus-b5602cba-l20107x-16-wquxga-oled-core-i5-1240p8gb512gb-w11p-fps-chernyy-90nx05h1-/")</f>
        <v>https://alsi.kz/ru/catalog/noutbuki-ultrabuki/noutbuk-asus-b5602cba-l20107x-16-wquxga-oled-core-i5-1240p8gb512gb-w11p-fps-chernyy-90nx05h1-/</v>
      </c>
    </row>
    <row r="79" spans="1:5" ht="15" outlineLevel="3">
      <c r="A79" s="18" t="s">
        <v>243</v>
      </c>
      <c r="B79" s="18" t="s">
        <v>244</v>
      </c>
      <c r="C79" s="19" t="s">
        <v>245</v>
      </c>
      <c r="D79" s="18" t="s">
        <v>246</v>
      </c>
      <c r="E79" s="20" t="str">
        <f>HYPERLINK("https://alsi.kz/ru/catalog/noutbuki-ultrabuki/noutbuk-asus-b5602cba-mb0461x-16-ips-wuxga-300nti5-1240p8g-d5512g-pciew11pwifi6bt51720p-irf/","https://alsi.kz/ru/catalog/noutbuki-ultrabuki/noutbuk-asus-b5602cba-mb0461x-16-ips-wuxga-300nti5-1240p8g-d5512g-pciew11pwifi6bt51720p-irf/")</f>
        <v>https://alsi.kz/ru/catalog/noutbuki-ultrabuki/noutbuk-asus-b5602cba-mb0461x-16-ips-wuxga-300nti5-1240p8g-d5512g-pciew11pwifi6bt51720p-irf/</v>
      </c>
    </row>
    <row r="80" spans="1:5" ht="15" outlineLevel="3">
      <c r="A80" s="18" t="s">
        <v>247</v>
      </c>
      <c r="B80" s="18" t="s">
        <v>248</v>
      </c>
      <c r="C80" s="19" t="s">
        <v>249</v>
      </c>
      <c r="D80" s="18" t="s">
        <v>250</v>
      </c>
      <c r="E80" s="20" t="str">
        <f>HYPERLINK("https://alsi.kz/ru/catalog/noutbuki-ultrabuki/noutbuk-asus-b5604cva-qy0036x-16-wqxga-ips-500nt-core-i5-1335u16gb512gbw11p-fps-bl-kbd-kzhd/","https://alsi.kz/ru/catalog/noutbuki-ultrabuki/noutbuk-asus-b5604cva-qy0036x-16-wqxga-ips-500nt-core-i5-1335u16gb512gbw11p-fps-bl-kbd-kzhd/")</f>
        <v>https://alsi.kz/ru/catalog/noutbuki-ultrabuki/noutbuk-asus-b5604cva-qy0036x-16-wqxga-ips-500nt-core-i5-1335u16gb512gbw11p-fps-bl-kbd-kzhd/</v>
      </c>
    </row>
    <row r="81" spans="1:5" ht="15" outlineLevel="3">
      <c r="A81" s="18" t="s">
        <v>251</v>
      </c>
      <c r="B81" s="18" t="s">
        <v>252</v>
      </c>
      <c r="C81" s="19" t="s">
        <v>253</v>
      </c>
      <c r="D81" s="18" t="s">
        <v>254</v>
      </c>
      <c r="E81" s="20" t="str">
        <f>HYPERLINK("https://alsi.kz/ru/catalog/noutbuki-ultrabuki/noutbuk-asus-b5604cva-qy0038x-16-wqxga-ips-500nt-core-i7-1355u16gb1tbw11p-fps-bl-kbd-kzhdi/","https://alsi.kz/ru/catalog/noutbuki-ultrabuki/noutbuk-asus-b5604cva-qy0038x-16-wqxga-ips-500nt-core-i7-1355u16gb1tbw11p-fps-bl-kbd-kzhdi/")</f>
        <v>https://alsi.kz/ru/catalog/noutbuki-ultrabuki/noutbuk-asus-b5604cva-qy0038x-16-wqxga-ips-500nt-core-i7-1355u16gb1tbw11p-fps-bl-kbd-kzhdi/</v>
      </c>
    </row>
    <row r="82" spans="1:5" ht="15" outlineLevel="3">
      <c r="A82" s="18" t="s">
        <v>255</v>
      </c>
      <c r="B82" s="18" t="s">
        <v>256</v>
      </c>
      <c r="C82" s="19" t="s">
        <v>257</v>
      </c>
      <c r="D82" s="18" t="s">
        <v>258</v>
      </c>
      <c r="E82" s="20" t="str">
        <f>HYPERLINK("https://alsi.kz/ru/catalog/noutbuki-ultrabuki/noutbuk-asus-b9400cba-kc0320x-14-fhd-ips-core-i5-1235u-8gb512gb-w11p-hd-ir-wifi6ebt52-fps/","https://alsi.kz/ru/catalog/noutbuki-ultrabuki/noutbuk-asus-b9400cba-kc0320x-14-fhd-ips-core-i5-1235u-8gb512gb-w11p-hd-ir-wifi6ebt52-fps/")</f>
        <v>https://alsi.kz/ru/catalog/noutbuki-ultrabuki/noutbuk-asus-b9400cba-kc0320x-14-fhd-ips-core-i5-1235u-8gb512gb-w11p-hd-ir-wifi6ebt52-fps/</v>
      </c>
    </row>
    <row r="83" spans="1:5" ht="15" outlineLevel="3">
      <c r="A83" s="18" t="s">
        <v>259</v>
      </c>
      <c r="B83" s="18" t="s">
        <v>260</v>
      </c>
      <c r="C83" s="19" t="s">
        <v>261</v>
      </c>
      <c r="D83" s="18" t="s">
        <v>262</v>
      </c>
      <c r="E83" s="20" t="str">
        <f>HYPERLINK("https://alsi.kz/ru/catalog/noutbuki-ultrabuki/noutbuk-asus-b9403cva-km0243x-14-3k-oled-90hz-1610-core-i7-1355u32gb1tbw11p-fps-fhdirbl/","https://alsi.kz/ru/catalog/noutbuki-ultrabuki/noutbuk-asus-b9403cva-km0243x-14-3k-oled-90hz-1610-core-i7-1355u32gb1tbw11p-fps-fhdirbl/")</f>
        <v>https://alsi.kz/ru/catalog/noutbuki-ultrabuki/noutbuk-asus-b9403cva-km0243x-14-3k-oled-90hz-1610-core-i7-1355u32gb1tbw11p-fps-fhdirbl/</v>
      </c>
    </row>
    <row r="84" spans="1:5" ht="15" outlineLevel="3">
      <c r="A84" s="18" t="s">
        <v>263</v>
      </c>
      <c r="B84" s="18" t="s">
        <v>264</v>
      </c>
      <c r="C84" s="19" t="s">
        <v>265</v>
      </c>
      <c r="D84" s="18" t="s">
        <v>266</v>
      </c>
      <c r="E84" s="20" t="str">
        <f>HYPERLINK("https://alsi.kz/ru/catalog/noutbuki-ultrabuki/noutbuk-asus-b9403cva-km0434-14-oled-wqxga-400nt-core-i5-1355u16gb-d5512gbdoswifi6e1080p-ir/","https://alsi.kz/ru/catalog/noutbuki-ultrabuki/noutbuk-asus-b9403cva-km0434-14-oled-wqxga-400nt-core-i5-1355u16gb-d5512gbdoswifi6e1080p-ir/")</f>
        <v>https://alsi.kz/ru/catalog/noutbuki-ultrabuki/noutbuk-asus-b9403cva-km0434-14-oled-wqxga-400nt-core-i5-1355u16gb-d5512gbdoswifi6e1080p-ir/</v>
      </c>
    </row>
    <row r="85" spans="1:5" ht="15" outlineLevel="3">
      <c r="A85" s="18" t="s">
        <v>267</v>
      </c>
      <c r="B85" s="18" t="s">
        <v>268</v>
      </c>
      <c r="C85" s="19" t="s">
        <v>269</v>
      </c>
      <c r="D85" s="18" t="s">
        <v>270</v>
      </c>
      <c r="E85" s="20" t="str">
        <f>HYPERLINK("https://alsi.kz/ru/catalog/noutbuki-ultrabuki/noutbuk-asus-e1504fa-bq164w-156-fhd-r3-7320u8gb256gbw11h-169-ips-level-60hz-90nb0zr3-m00s10/","https://alsi.kz/ru/catalog/noutbuki-ultrabuki/noutbuk-asus-e1504fa-bq164w-156-fhd-r3-7320u8gb256gbw11h-169-ips-level-60hz-90nb0zr3-m00s10/")</f>
        <v>https://alsi.kz/ru/catalog/noutbuki-ultrabuki/noutbuk-asus-e1504fa-bq164w-156-fhd-r3-7320u8gb256gbw11h-169-ips-level-60hz-90nb0zr3-m00s10/</v>
      </c>
    </row>
    <row r="86" spans="1:5" ht="15" outlineLevel="3">
      <c r="A86" s="18" t="s">
        <v>271</v>
      </c>
      <c r="B86" s="18" t="s">
        <v>272</v>
      </c>
      <c r="C86" s="19" t="s">
        <v>273</v>
      </c>
      <c r="D86" s="18" t="s">
        <v>274</v>
      </c>
      <c r="E86" s="20" t="str">
        <f>HYPERLINK("https://alsi.kz/ru/catalog/noutbuki-ultrabuki/noutbuk-asus-expertbook-b1-b1400cba-eb2088x-14-fhdcore-i3-1215u-128gb256gbw11p-chernyy-90nx0/","https://alsi.kz/ru/catalog/noutbuki-ultrabuki/noutbuk-asus-expertbook-b1-b1400cba-eb2088x-14-fhdcore-i3-1215u-128gb256gbw11p-chernyy-90nx0/")</f>
        <v>https://alsi.kz/ru/catalog/noutbuki-ultrabuki/noutbuk-asus-expertbook-b1-b1400cba-eb2088x-14-fhdcore-i3-1215u-128gb256gbw11p-chernyy-90nx0/</v>
      </c>
    </row>
    <row r="87" spans="1:5" ht="15" outlineLevel="3">
      <c r="A87" s="18" t="s">
        <v>275</v>
      </c>
      <c r="B87" s="18" t="s">
        <v>276</v>
      </c>
      <c r="C87" s="19" t="s">
        <v>277</v>
      </c>
      <c r="D87" s="18" t="s">
        <v>278</v>
      </c>
      <c r="E87" s="20" t="str">
        <f>HYPERLINK("https://alsi.kz/ru/catalog/noutbuki-ultrabuki/noutbuk-asus-expertbook-b1-b1500ceae-bq4023x-156-fhd-ipscore-i5-1135g7-248gb512gbw10pblack/","https://alsi.kz/ru/catalog/noutbuki-ultrabuki/noutbuk-asus-expertbook-b1-b1500ceae-bq4023x-156-fhd-ipscore-i5-1135g7-248gb512gbw10pblack/")</f>
        <v>https://alsi.kz/ru/catalog/noutbuki-ultrabuki/noutbuk-asus-expertbook-b1-b1500ceae-bq4023x-156-fhd-ipscore-i5-1135g7-248gb512gbw10pblack/</v>
      </c>
    </row>
    <row r="88" spans="1:5" ht="15" outlineLevel="3">
      <c r="A88" s="18" t="s">
        <v>279</v>
      </c>
      <c r="B88" s="18" t="s">
        <v>280</v>
      </c>
      <c r="C88" s="19" t="s">
        <v>281</v>
      </c>
      <c r="D88" s="18" t="s">
        <v>282</v>
      </c>
      <c r="E88" s="20" t="str">
        <f>HYPERLINK("https://alsi.kz/ru/catalog/noutbuki-ultrabuki/noutbuk-asus-expertbook-b1-b1500ceae-bq4237w-156-fhd-ipscore-i5-1135g7-248gb512gbw11hbklt/","https://alsi.kz/ru/catalog/noutbuki-ultrabuki/noutbuk-asus-expertbook-b1-b1500ceae-bq4237w-156-fhd-ipscore-i5-1135g7-248gb512gbw11hbklt/")</f>
        <v>https://alsi.kz/ru/catalog/noutbuki-ultrabuki/noutbuk-asus-expertbook-b1-b1500ceae-bq4237w-156-fhd-ipscore-i5-1135g7-248gb512gbw11hbklt/</v>
      </c>
    </row>
    <row r="89" spans="1:5" ht="15" outlineLevel="3">
      <c r="A89" s="18" t="s">
        <v>283</v>
      </c>
      <c r="B89" s="18" t="s">
        <v>284</v>
      </c>
      <c r="C89" s="19" t="s">
        <v>285</v>
      </c>
      <c r="D89" s="18" t="s">
        <v>286</v>
      </c>
      <c r="E89" s="20" t="str">
        <f>HYPERLINK("https://alsi.kz/ru/catalog/noutbuki-ultrabuki/noutbuk-asus-expertbook-b5-b5602cva-l20282-16-4k-3840-x-2400-oledcore-i5-1340p-1916gb512gbn/","https://alsi.kz/ru/catalog/noutbuki-ultrabuki/noutbuk-asus-expertbook-b5-b5602cva-l20282-16-4k-3840-x-2400-oledcore-i5-1340p-1916gb512gbn/")</f>
        <v>https://alsi.kz/ru/catalog/noutbuki-ultrabuki/noutbuk-asus-expertbook-b5-b5602cva-l20282-16-4k-3840-x-2400-oledcore-i5-1340p-1916gb512gbn/</v>
      </c>
    </row>
    <row r="90" spans="1:5" ht="15" outlineLevel="3">
      <c r="A90" s="18" t="s">
        <v>287</v>
      </c>
      <c r="B90" s="18" t="s">
        <v>288</v>
      </c>
      <c r="C90" s="19" t="s">
        <v>289</v>
      </c>
      <c r="D90" s="18" t="s">
        <v>290</v>
      </c>
      <c r="E90" s="20" t="str">
        <f>HYPERLINK("https://alsi.kz/ru/catalog/noutbuki-ultrabuki/noutbuk-asus-expertbook-l1500cda-bq0718w-90nx0401-m07560/","https://alsi.kz/ru/catalog/noutbuki-ultrabuki/noutbuk-asus-expertbook-l1500cda-bq0718w-90nx0401-m07560/")</f>
        <v>https://alsi.kz/ru/catalog/noutbuki-ultrabuki/noutbuk-asus-expertbook-l1500cda-bq0718w-90nx0401-m07560/</v>
      </c>
    </row>
    <row r="91" spans="1:5" ht="15" outlineLevel="3">
      <c r="A91" s="18" t="s">
        <v>291</v>
      </c>
      <c r="B91" s="18" t="s">
        <v>292</v>
      </c>
      <c r="C91" s="19" t="s">
        <v>293</v>
      </c>
      <c r="D91" s="18" t="s">
        <v>294</v>
      </c>
      <c r="E91" s="20" t="str">
        <f>HYPERLINK("https://alsi.kz/ru/catalog/noutbuki-ultrabuki/noutbuk-asus-l2502cya-bq0012-156-fhd-ips-ryzen-5-5625u8gb256gbdos-fps-bl-90nx0501-m005j0/","https://alsi.kz/ru/catalog/noutbuki-ultrabuki/noutbuk-asus-l2502cya-bq0012-156-fhd-ips-ryzen-5-5625u8gb256gbdos-fps-bl-90nx0501-m005j0/")</f>
        <v>https://alsi.kz/ru/catalog/noutbuki-ultrabuki/noutbuk-asus-l2502cya-bq0012-156-fhd-ips-ryzen-5-5625u8gb256gbdos-fps-bl-90nx0501-m005j0/</v>
      </c>
    </row>
    <row r="92" spans="1:5" ht="15" outlineLevel="3">
      <c r="A92" s="18">
        <v>224287</v>
      </c>
      <c r="B92" s="18" t="s">
        <v>295</v>
      </c>
      <c r="C92" s="19" t="s">
        <v>296</v>
      </c>
      <c r="D92" s="18" t="s">
        <v>297</v>
      </c>
      <c r="E92" s="20" t="str">
        <f>HYPERLINK("https://alsi.kz/ru/catalog/noutbuki-ultrabuki/noutbuk-asus-rog-zephyrus-g14-ga402rj-l4067w-90nr09t4-m003u0/","https://alsi.kz/ru/catalog/noutbuki-ultrabuki/noutbuk-asus-rog-zephyrus-g14-ga402rj-l4067w-90nr09t4-m003u0/")</f>
        <v>https://alsi.kz/ru/catalog/noutbuki-ultrabuki/noutbuk-asus-rog-zephyrus-g14-ga402rj-l4067w-90nr09t4-m003u0/</v>
      </c>
    </row>
    <row r="93" spans="1:5" ht="15" outlineLevel="3">
      <c r="A93" s="18">
        <v>231730</v>
      </c>
      <c r="B93" s="18" t="s">
        <v>298</v>
      </c>
      <c r="C93" s="19" t="s">
        <v>299</v>
      </c>
      <c r="D93" s="18" t="s">
        <v>300</v>
      </c>
      <c r="E93" s="20" t="str">
        <f>HYPERLINK("https://alsi.kz/ru/catalog/noutbuki-ultrabuki/noutbuk-asus-rog-zephyrus-m16-gu603ze-ls034w-90nr0941-m003v0/","https://alsi.kz/ru/catalog/noutbuki-ultrabuki/noutbuk-asus-rog-zephyrus-m16-gu603ze-ls034w-90nr0941-m003v0/")</f>
        <v>https://alsi.kz/ru/catalog/noutbuki-ultrabuki/noutbuk-asus-rog-zephyrus-m16-gu603ze-ls034w-90nr0941-m003v0/</v>
      </c>
    </row>
    <row r="94" spans="1:5" ht="15" outlineLevel="3">
      <c r="A94" s="18">
        <v>232813</v>
      </c>
      <c r="B94" s="18" t="s">
        <v>301</v>
      </c>
      <c r="C94" s="19" t="s">
        <v>302</v>
      </c>
      <c r="D94" s="18" t="s">
        <v>303</v>
      </c>
      <c r="E94" s="20" t="str">
        <f>HYPERLINK("https://alsi.kz/ru/catalog/noutbuki-ultrabuki/noutbuk-asus-zenbook-15-um3504da-bn198-90nb1161-m007c0/","https://alsi.kz/ru/catalog/noutbuki-ultrabuki/noutbuk-asus-zenbook-15-um3504da-bn198-90nb1161-m007c0/")</f>
        <v>https://alsi.kz/ru/catalog/noutbuki-ultrabuki/noutbuk-asus-zenbook-15-um3504da-bn198-90nb1161-m007c0/</v>
      </c>
    </row>
    <row r="95" spans="1:5" ht="15" outlineLevel="3">
      <c r="A95" s="18">
        <v>210364</v>
      </c>
      <c r="B95" s="18" t="s">
        <v>304</v>
      </c>
      <c r="C95" s="19" t="s">
        <v>305</v>
      </c>
      <c r="D95" s="18" t="s">
        <v>306</v>
      </c>
      <c r="E95" s="20" t="str">
        <f>HYPERLINK("https://alsi.kz/ru/catalog/noutbuki-ultrabuki/noutbuk-dell-latitude-3410-210-avkz-_23/","https://alsi.kz/ru/catalog/noutbuki-ultrabuki/noutbuk-dell-latitude-3410-210-avkz-_23/")</f>
        <v>https://alsi.kz/ru/catalog/noutbuki-ultrabuki/noutbuk-dell-latitude-3410-210-avkz-_23/</v>
      </c>
    </row>
    <row r="96" spans="1:5" ht="15" outlineLevel="3">
      <c r="A96" s="18" t="s">
        <v>307</v>
      </c>
      <c r="B96" s="18" t="s">
        <v>308</v>
      </c>
      <c r="C96" s="19" t="s">
        <v>309</v>
      </c>
      <c r="D96" s="18" t="s">
        <v>310</v>
      </c>
      <c r="E96" s="20" t="str">
        <f>HYPERLINK("https://alsi.kz/ru/catalog/noutbuki-ultrabuki/noutbuk-dell-latitude-3520-156-fhdcore-i5-1145g78gb512gb-ssdwin11p-backlit-kb-n026l352015em/","https://alsi.kz/ru/catalog/noutbuki-ultrabuki/noutbuk-dell-latitude-3520-156-fhdcore-i5-1145g78gb512gb-ssdwin11p-backlit-kb-n026l352015em/")</f>
        <v>https://alsi.kz/ru/catalog/noutbuki-ultrabuki/noutbuk-dell-latitude-3520-156-fhdcore-i5-1145g78gb512gb-ssdwin11p-backlit-kb-n026l352015em/</v>
      </c>
    </row>
    <row r="97" spans="1:5" ht="15" outlineLevel="3">
      <c r="A97" s="18">
        <v>234316</v>
      </c>
      <c r="B97" s="18" t="s">
        <v>311</v>
      </c>
      <c r="C97" s="19" t="s">
        <v>312</v>
      </c>
      <c r="D97" s="18" t="s">
        <v>313</v>
      </c>
      <c r="E97" s="20" t="str">
        <f>HYPERLINK("https://alsi.kz/ru/catalog/noutbuki-ultrabuki/noutbuk-dell-latitude-5340-xcto-base-210-bgbf-2120/","https://alsi.kz/ru/catalog/noutbuki-ultrabuki/noutbuk-dell-latitude-5340-xcto-base-210-bgbf-2120/")</f>
        <v>https://alsi.kz/ru/catalog/noutbuki-ultrabuki/noutbuk-dell-latitude-5340-xcto-base-210-bgbf-2120/</v>
      </c>
    </row>
    <row r="98" spans="1:5" ht="15" outlineLevel="3">
      <c r="A98" s="18">
        <v>199074</v>
      </c>
      <c r="B98" s="18" t="s">
        <v>314</v>
      </c>
      <c r="C98" s="19" t="s">
        <v>315</v>
      </c>
      <c r="D98" s="18" t="s">
        <v>316</v>
      </c>
      <c r="E98" s="20" t="str">
        <f>HYPERLINK("https://alsi.kz/ru/catalog/noutbuki-ultrabuki/noutbuk-dell-latitude-5400-210-arxk-1/","https://alsi.kz/ru/catalog/noutbuki-ultrabuki/noutbuk-dell-latitude-5400-210-arxk-1/")</f>
        <v>https://alsi.kz/ru/catalog/noutbuki-ultrabuki/noutbuk-dell-latitude-5400-210-arxk-1/</v>
      </c>
    </row>
    <row r="99" spans="1:5" ht="15" outlineLevel="3">
      <c r="A99" s="18">
        <v>222605</v>
      </c>
      <c r="B99" s="18" t="s">
        <v>317</v>
      </c>
      <c r="C99" s="19" t="s">
        <v>318</v>
      </c>
      <c r="D99" s="18" t="s">
        <v>319</v>
      </c>
      <c r="E99" s="20" t="str">
        <f>HYPERLINK("https://alsi.kz/ru/catalog/noutbuki-ultrabuki/noutbuk-dell-latitude-5420-210-axvo-a5/","https://alsi.kz/ru/catalog/noutbuki-ultrabuki/noutbuk-dell-latitude-5420-210-axvo-a5/")</f>
        <v>https://alsi.kz/ru/catalog/noutbuki-ultrabuki/noutbuk-dell-latitude-5420-210-axvo-a5/</v>
      </c>
    </row>
    <row r="100" spans="1:5" ht="15" outlineLevel="3">
      <c r="A100" s="18">
        <v>212126</v>
      </c>
      <c r="B100" s="18" t="s">
        <v>320</v>
      </c>
      <c r="C100" s="19" t="s">
        <v>321</v>
      </c>
      <c r="D100" s="18" t="s">
        <v>322</v>
      </c>
      <c r="E100" s="20" t="str">
        <f>HYPERLINK("https://alsi.kz/ru/catalog/noutbuki-ultrabuki/noutbuk-dell-latitude-5520-210-axvq-1/","https://alsi.kz/ru/catalog/noutbuki-ultrabuki/noutbuk-dell-latitude-5520-210-axvq-1/")</f>
        <v>https://alsi.kz/ru/catalog/noutbuki-ultrabuki/noutbuk-dell-latitude-5520-210-axvq-1/</v>
      </c>
    </row>
    <row r="101" spans="1:5" ht="15" outlineLevel="3">
      <c r="A101" s="18">
        <v>222604</v>
      </c>
      <c r="B101" s="18" t="s">
        <v>323</v>
      </c>
      <c r="C101" s="19" t="s">
        <v>324</v>
      </c>
      <c r="D101" s="18" t="s">
        <v>325</v>
      </c>
      <c r="E101" s="20" t="str">
        <f>HYPERLINK("https://alsi.kz/ru/catalog/noutbuki-ultrabuki/noutbuk-dell-latitude-5520-210-axvq-111/","https://alsi.kz/ru/catalog/noutbuki-ultrabuki/noutbuk-dell-latitude-5520-210-axvq-111/")</f>
        <v>https://alsi.kz/ru/catalog/noutbuki-ultrabuki/noutbuk-dell-latitude-5520-210-axvq-111/</v>
      </c>
    </row>
    <row r="102" spans="1:5" ht="15" outlineLevel="3">
      <c r="A102" s="18" t="s">
        <v>326</v>
      </c>
      <c r="B102" s="18" t="s">
        <v>327</v>
      </c>
      <c r="C102" s="19" t="s">
        <v>328</v>
      </c>
      <c r="D102" s="18" t="s">
        <v>329</v>
      </c>
      <c r="E102" s="20" t="str">
        <f>HYPERLINK("https://alsi.kz/ru/catalog/noutbuki-ultrabuki/noutbuk-dell-latitude-5520-156-fhdcore-i5-1135g78-gb256-gb-ssdw11p-210-axvq-4/","https://alsi.kz/ru/catalog/noutbuki-ultrabuki/noutbuk-dell-latitude-5520-156-fhdcore-i5-1135g78-gb256-gb-ssdw11p-210-axvq-4/")</f>
        <v>https://alsi.kz/ru/catalog/noutbuki-ultrabuki/noutbuk-dell-latitude-5520-156-fhdcore-i5-1135g78-gb256-gb-ssdw11p-210-axvq-4/</v>
      </c>
    </row>
    <row r="103" spans="1:5" ht="15" outlineLevel="3">
      <c r="A103" s="18" t="s">
        <v>330</v>
      </c>
      <c r="B103" s="18" t="s">
        <v>331</v>
      </c>
      <c r="C103" s="19" t="s">
        <v>332</v>
      </c>
      <c r="D103" s="18" t="s">
        <v>333</v>
      </c>
      <c r="E103" s="20" t="str">
        <f>HYPERLINK("https://alsi.kz/ru/catalog/noutbuki-ultrabuki/noutbuk-dell-latitude-5520-210-axvq-4-156fhd-core-i5-1135g78gb256gbw11pgreyfpssmartcard-/","https://alsi.kz/ru/catalog/noutbuki-ultrabuki/noutbuk-dell-latitude-5520-210-axvq-4-156fhd-core-i5-1135g78gb256gbw11pgreyfpssmartcard-/")</f>
        <v>https://alsi.kz/ru/catalog/noutbuki-ultrabuki/noutbuk-dell-latitude-5520-210-axvq-4-156fhd-core-i5-1135g78gb256gbw11pgreyfpssmartcard-/</v>
      </c>
    </row>
    <row r="104" spans="1:5" ht="15" outlineLevel="3">
      <c r="A104" s="18" t="s">
        <v>334</v>
      </c>
      <c r="B104" s="18" t="s">
        <v>335</v>
      </c>
      <c r="C104" s="19" t="s">
        <v>336</v>
      </c>
      <c r="D104" s="18" t="s">
        <v>337</v>
      </c>
      <c r="E104" s="20" t="str">
        <f>HYPERLINK("https://alsi.kz/ru/catalog/noutbuki-ultrabuki/noutbuk-dell-latitude-5530-210-bewb_1234-k225049/","https://alsi.kz/ru/catalog/noutbuki-ultrabuki/noutbuk-dell-latitude-5530-210-bewb_1234-k225049/")</f>
        <v>https://alsi.kz/ru/catalog/noutbuki-ultrabuki/noutbuk-dell-latitude-5530-210-bewb_1234-k225049/</v>
      </c>
    </row>
    <row r="105" spans="1:5" ht="15" outlineLevel="3">
      <c r="A105" s="18" t="s">
        <v>338</v>
      </c>
      <c r="B105" s="18" t="s">
        <v>339</v>
      </c>
      <c r="C105" s="19" t="s">
        <v>340</v>
      </c>
      <c r="D105" s="18" t="s">
        <v>341</v>
      </c>
      <c r="E105" s="20" t="str">
        <f>HYPERLINK("https://alsi.kz/ru/catalog/noutbuki-ultrabuki/noutbuk-dell-vostro-3420-14-fhdcore-i5-1235u8gb256gb-ssdw11p-backlit-kb-n2700pvnb3420emea01_/","https://alsi.kz/ru/catalog/noutbuki-ultrabuki/noutbuk-dell-vostro-3420-14-fhdcore-i5-1235u8gb256gb-ssdw11p-backlit-kb-n2700pvnb3420emea01_/")</f>
        <v>https://alsi.kz/ru/catalog/noutbuki-ultrabuki/noutbuk-dell-vostro-3420-14-fhdcore-i5-1235u8gb256gb-ssdw11p-backlit-kb-n2700pvnb3420emea01_/</v>
      </c>
    </row>
    <row r="106" spans="1:5" ht="15" outlineLevel="3">
      <c r="A106" s="18" t="s">
        <v>342</v>
      </c>
      <c r="B106" s="18" t="s">
        <v>343</v>
      </c>
      <c r="C106" s="19" t="s">
        <v>344</v>
      </c>
      <c r="D106" s="18" t="s">
        <v>345</v>
      </c>
      <c r="E106" s="20" t="str">
        <f>HYPERLINK("https://alsi.kz/ru/catalog/noutbuki-ultrabuki/noutbuk-dell-vostro-3420-14-fhdcore-i5-1235u16gb512gb-ssdw11p-backlit-kb-n4340pvnb3420emea01/","https://alsi.kz/ru/catalog/noutbuki-ultrabuki/noutbuk-dell-vostro-3420-14-fhdcore-i5-1235u16gb512gb-ssdw11p-backlit-kb-n4340pvnb3420emea01/")</f>
        <v>https://alsi.kz/ru/catalog/noutbuki-ultrabuki/noutbuk-dell-vostro-3420-14-fhdcore-i5-1235u16gb512gb-ssdw11p-backlit-kb-n4340pvnb3420emea01/</v>
      </c>
    </row>
    <row r="107" spans="1:5" ht="15" outlineLevel="3">
      <c r="A107" s="18" t="s">
        <v>346</v>
      </c>
      <c r="B107" s="18" t="s">
        <v>347</v>
      </c>
      <c r="C107" s="19" t="s">
        <v>348</v>
      </c>
      <c r="D107" s="18" t="s">
        <v>349</v>
      </c>
      <c r="E107" s="20" t="str">
        <f>HYPERLINK("https://alsi.kz/ru/catalog/noutbuki-ultrabuki/noutbuk-dell-vostro-3500-210-axud_1-k217645/","https://alsi.kz/ru/catalog/noutbuki-ultrabuki/noutbuk-dell-vostro-3500-210-axud_1-k217645/")</f>
        <v>https://alsi.kz/ru/catalog/noutbuki-ultrabuki/noutbuk-dell-vostro-3500-210-axud_1-k217645/</v>
      </c>
    </row>
    <row r="108" spans="1:5" ht="15" outlineLevel="3">
      <c r="A108" s="18">
        <v>220713</v>
      </c>
      <c r="B108" s="18" t="s">
        <v>350</v>
      </c>
      <c r="C108" s="19" t="s">
        <v>351</v>
      </c>
      <c r="D108" s="18" t="s">
        <v>352</v>
      </c>
      <c r="E108" s="20" t="str">
        <f>HYPERLINK("https://alsi.kz/ru/catalog/noutbuki-ultrabuki/noutbuk-dell-vostro-3510-210-azzu_1/","https://alsi.kz/ru/catalog/noutbuki-ultrabuki/noutbuk-dell-vostro-3510-210-azzu_1/")</f>
        <v>https://alsi.kz/ru/catalog/noutbuki-ultrabuki/noutbuk-dell-vostro-3510-210-azzu_1/</v>
      </c>
    </row>
    <row r="109" spans="1:5" ht="15" outlineLevel="3">
      <c r="A109" s="18" t="s">
        <v>353</v>
      </c>
      <c r="B109" s="18" t="s">
        <v>354</v>
      </c>
      <c r="C109" s="19" t="s">
        <v>355</v>
      </c>
      <c r="D109" s="18" t="s">
        <v>356</v>
      </c>
      <c r="E109" s="20" t="str">
        <f>HYPERLINK("https://alsi.kz/ru/catalog/noutbuki-ultrabuki/noutbuk-dell-vostro-3510-210-azzu-a5-rpq/","https://alsi.kz/ru/catalog/noutbuki-ultrabuki/noutbuk-dell-vostro-3510-210-azzu-a5-rpq/")</f>
        <v>https://alsi.kz/ru/catalog/noutbuki-ultrabuki/noutbuk-dell-vostro-3510-210-azzu-a5-rpq/</v>
      </c>
    </row>
    <row r="110" spans="1:5" ht="15" outlineLevel="3">
      <c r="A110" s="18">
        <v>220132</v>
      </c>
      <c r="B110" s="18" t="s">
        <v>357</v>
      </c>
      <c r="C110" s="19" t="s">
        <v>358</v>
      </c>
      <c r="D110" s="18" t="s">
        <v>359</v>
      </c>
      <c r="E110" s="20" t="str">
        <f>HYPERLINK("https://alsi.kz/ru/catalog/noutbuki-ultrabuki/noutbuk-dell-vostro-3510-210-azzu-a6/","https://alsi.kz/ru/catalog/noutbuki-ultrabuki/noutbuk-dell-vostro-3510-210-azzu-a6/")</f>
        <v>https://alsi.kz/ru/catalog/noutbuki-ultrabuki/noutbuk-dell-vostro-3510-210-azzu-a6/</v>
      </c>
    </row>
    <row r="111" spans="1:5" ht="15" outlineLevel="3">
      <c r="A111" s="18">
        <v>221835</v>
      </c>
      <c r="B111" s="18" t="s">
        <v>360</v>
      </c>
      <c r="C111" s="19" t="s">
        <v>361</v>
      </c>
      <c r="D111" s="18" t="s">
        <v>362</v>
      </c>
      <c r="E111" s="20" t="str">
        <f>HYPERLINK("https://alsi.kz/ru/catalog/noutbuki-ultrabuki/noutbuk-dell-vostro-3510-n8034vn3510emea01_2201-210-azzu_02/","https://alsi.kz/ru/catalog/noutbuki-ultrabuki/noutbuk-dell-vostro-3510-n8034vn3510emea01_2201-210-azzu_02/")</f>
        <v>https://alsi.kz/ru/catalog/noutbuki-ultrabuki/noutbuk-dell-vostro-3510-n8034vn3510emea01_2201-210-azzu_02/</v>
      </c>
    </row>
    <row r="112" spans="1:5" ht="15" outlineLevel="3">
      <c r="A112" s="18">
        <v>239607</v>
      </c>
      <c r="B112" s="18" t="s">
        <v>363</v>
      </c>
      <c r="C112" s="19" t="s">
        <v>364</v>
      </c>
      <c r="D112" s="18" t="s">
        <v>365</v>
      </c>
      <c r="E112" s="20" t="str">
        <f>HYPERLINK("https://alsi.kz/ru/catalog/noutbuki-ultrabuki/noutbuk-dell-vostro-3520-210-becx_2/","https://alsi.kz/ru/catalog/noutbuki-ultrabuki/noutbuk-dell-vostro-3520-210-becx_2/")</f>
        <v>https://alsi.kz/ru/catalog/noutbuki-ultrabuki/noutbuk-dell-vostro-3520-210-becx_2/</v>
      </c>
    </row>
    <row r="113" spans="1:5" ht="15" outlineLevel="3">
      <c r="A113" s="18">
        <v>239606</v>
      </c>
      <c r="B113" s="18" t="s">
        <v>366</v>
      </c>
      <c r="C113" s="19" t="s">
        <v>367</v>
      </c>
      <c r="D113" s="18" t="s">
        <v>120</v>
      </c>
      <c r="E113" s="20" t="str">
        <f>HYPERLINK("https://alsi.kz/ru/catalog/noutbuki-ultrabuki/noutbuk-dell-vostro-3520-210-becx_3/","https://alsi.kz/ru/catalog/noutbuki-ultrabuki/noutbuk-dell-vostro-3520-210-becx_3/")</f>
        <v>https://alsi.kz/ru/catalog/noutbuki-ultrabuki/noutbuk-dell-vostro-3520-210-becx_3/</v>
      </c>
    </row>
    <row r="114" spans="1:5" ht="15" outlineLevel="3">
      <c r="A114" s="18">
        <v>239605</v>
      </c>
      <c r="B114" s="18" t="s">
        <v>368</v>
      </c>
      <c r="C114" s="19" t="s">
        <v>369</v>
      </c>
      <c r="D114" s="18" t="s">
        <v>370</v>
      </c>
      <c r="E114" s="20" t="str">
        <f>HYPERLINK("https://alsi.kz/ru/catalog/noutbuki-ultrabuki/noutbuk-dell-vostro-3520-210-becx_4/","https://alsi.kz/ru/catalog/noutbuki-ultrabuki/noutbuk-dell-vostro-3520-210-becx_4/")</f>
        <v>https://alsi.kz/ru/catalog/noutbuki-ultrabuki/noutbuk-dell-vostro-3520-210-becx_4/</v>
      </c>
    </row>
    <row r="115" spans="1:5" ht="15" outlineLevel="3">
      <c r="A115" s="18">
        <v>239609</v>
      </c>
      <c r="B115" s="18" t="s">
        <v>371</v>
      </c>
      <c r="C115" s="19" t="s">
        <v>372</v>
      </c>
      <c r="D115" s="18" t="s">
        <v>373</v>
      </c>
      <c r="E115" s="20" t="str">
        <f>HYPERLINK("https://alsi.kz/ru/catalog/noutbuki-ultrabuki/noutbuk-dell-vostro-3520-210-becx_5/","https://alsi.kz/ru/catalog/noutbuki-ultrabuki/noutbuk-dell-vostro-3520-210-becx_5/")</f>
        <v>https://alsi.kz/ru/catalog/noutbuki-ultrabuki/noutbuk-dell-vostro-3520-210-becx_5/</v>
      </c>
    </row>
    <row r="116" spans="1:5" ht="15" outlineLevel="3">
      <c r="A116" s="18">
        <v>239610</v>
      </c>
      <c r="B116" s="18" t="s">
        <v>374</v>
      </c>
      <c r="C116" s="19" t="s">
        <v>375</v>
      </c>
      <c r="D116" s="18" t="s">
        <v>376</v>
      </c>
      <c r="E116" s="20" t="str">
        <f>HYPERLINK("https://alsi.kz/ru/catalog/noutbuki-ultrabuki/noutbuk-dell-vostro-3520-210-becx_6/","https://alsi.kz/ru/catalog/noutbuki-ultrabuki/noutbuk-dell-vostro-3520-210-becx_6/")</f>
        <v>https://alsi.kz/ru/catalog/noutbuki-ultrabuki/noutbuk-dell-vostro-3520-210-becx_6/</v>
      </c>
    </row>
    <row r="117" spans="1:5" ht="15" outlineLevel="3">
      <c r="A117" s="18" t="s">
        <v>377</v>
      </c>
      <c r="B117" s="18" t="s">
        <v>378</v>
      </c>
      <c r="C117" s="19" t="s">
        <v>379</v>
      </c>
      <c r="D117" s="18" t="s">
        <v>380</v>
      </c>
      <c r="E117" s="20" t="str">
        <f>HYPERLINK("https://alsi.kz/ru/catalog/noutbuki-ultrabuki/noutbuk-dell-vostro-3520-156-fhdcore-i7-1255u16gb512gb-ssdw11p-n5305pvnb3520emea01/","https://alsi.kz/ru/catalog/noutbuki-ultrabuki/noutbuk-dell-vostro-3520-156-fhdcore-i7-1255u16gb512gb-ssdw11p-n5305pvnb3520emea01/")</f>
        <v>https://alsi.kz/ru/catalog/noutbuki-ultrabuki/noutbuk-dell-vostro-3520-156-fhdcore-i7-1255u16gb512gb-ssdw11p-n5305pvnb3520emea01/</v>
      </c>
    </row>
    <row r="118" spans="1:5" ht="15" outlineLevel="3">
      <c r="A118" s="18">
        <v>221836</v>
      </c>
      <c r="B118" s="18" t="s">
        <v>381</v>
      </c>
      <c r="C118" s="19" t="s">
        <v>382</v>
      </c>
      <c r="D118" s="18" t="s">
        <v>383</v>
      </c>
      <c r="E118" s="20" t="str">
        <f>HYPERLINK("https://alsi.kz/ru/catalog/noutbuki-ultrabuki/noutbuk-dell-vostro-5410-n4000cvn5410emea01_2205-210-ayro_02/","https://alsi.kz/ru/catalog/noutbuki-ultrabuki/noutbuk-dell-vostro-5410-n4000cvn5410emea01_2205-210-ayro_02/")</f>
        <v>https://alsi.kz/ru/catalog/noutbuki-ultrabuki/noutbuk-dell-vostro-5410-n4000cvn5410emea01_2205-210-ayro_02/</v>
      </c>
    </row>
    <row r="119" spans="1:5" ht="15" outlineLevel="3">
      <c r="A119" s="18" t="s">
        <v>384</v>
      </c>
      <c r="B119" s="18" t="s">
        <v>385</v>
      </c>
      <c r="C119" s="19" t="s">
        <v>386</v>
      </c>
      <c r="D119" s="18" t="s">
        <v>387</v>
      </c>
      <c r="E119" s="20" t="str">
        <f>HYPERLINK("https://alsi.kz/ru/catalog/noutbuki-ultrabuki/noutbuk-dell-vostro-5410-14-fhd-core-i5-11300h16gb-2x8gb512gb-ssd-w11p-backlit-kb-n5003vn5/","https://alsi.kz/ru/catalog/noutbuki-ultrabuki/noutbuk-dell-vostro-5410-14-fhd-core-i5-11300h16gb-2x8gb512gb-ssd-w11p-backlit-kb-n5003vn5/")</f>
        <v>https://alsi.kz/ru/catalog/noutbuki-ultrabuki/noutbuk-dell-vostro-5410-14-fhd-core-i5-11300h16gb-2x8gb512gb-ssd-w11p-backlit-kb-n5003vn5/</v>
      </c>
    </row>
    <row r="120" spans="1:5" ht="15" outlineLevel="3">
      <c r="A120" s="18">
        <v>218197</v>
      </c>
      <c r="B120" s="18" t="s">
        <v>388</v>
      </c>
      <c r="C120" s="19" t="s">
        <v>389</v>
      </c>
      <c r="D120" s="18" t="s">
        <v>390</v>
      </c>
      <c r="E120" s="20" t="str">
        <f>HYPERLINK("https://alsi.kz/ru/catalog/noutbuki-ultrabuki/noutbuk-dell-vostro-notebook-3500-210-axud_12/","https://alsi.kz/ru/catalog/noutbuki-ultrabuki/noutbuk-dell-vostro-notebook-3500-210-axud_12/")</f>
        <v>https://alsi.kz/ru/catalog/noutbuki-ultrabuki/noutbuk-dell-vostro-notebook-3500-210-axud_12/</v>
      </c>
    </row>
    <row r="121" spans="1:5" ht="15" outlineLevel="3">
      <c r="A121" s="18" t="s">
        <v>391</v>
      </c>
      <c r="B121" s="18" t="s">
        <v>392</v>
      </c>
      <c r="C121" s="19" t="s">
        <v>393</v>
      </c>
      <c r="D121" s="18" t="s">
        <v>394</v>
      </c>
      <c r="E121" s="20" t="str">
        <f>HYPERLINK("https://alsi.kz/ru/catalog/noutbuki-ultrabuki/noutbuk-gigabyte-aorus-15-bsf-156-qhd-165hz-core-i7-13700h-16gb-1tb-rtx4070-dos-bsf-73kz754/","https://alsi.kz/ru/catalog/noutbuki-ultrabuki/noutbuk-gigabyte-aorus-15-bsf-156-qhd-165hz-core-i7-13700h-16gb-1tb-rtx4070-dos-bsf-73kz754/")</f>
        <v>https://alsi.kz/ru/catalog/noutbuki-ultrabuki/noutbuk-gigabyte-aorus-15-bsf-156-qhd-165hz-core-i7-13700h-16gb-1tb-rtx4070-dos-bsf-73kz754/</v>
      </c>
    </row>
    <row r="122" spans="1:5" ht="15" outlineLevel="3">
      <c r="A122" s="18" t="s">
        <v>395</v>
      </c>
      <c r="B122" s="18" t="s">
        <v>396</v>
      </c>
      <c r="C122" s="19" t="s">
        <v>397</v>
      </c>
      <c r="D122" s="18" t="s">
        <v>398</v>
      </c>
      <c r="E122" s="20" t="str">
        <f>HYPERLINK("https://alsi.kz/ru/catalog/noutbuki-ultrabuki/noutbuk-hp-250-g9-156-fhd-sva-core-i5-1235u-8gb-ddr4-3200-256gb-ssd-w11p-asteroid-silver--t/","https://alsi.kz/ru/catalog/noutbuki-ultrabuki/noutbuk-hp-250-g9-156-fhd-sva-core-i5-1235u-8gb-ddr4-3200-256gb-ssd-w11p-asteroid-silver--t/")</f>
        <v>https://alsi.kz/ru/catalog/noutbuki-ultrabuki/noutbuk-hp-250-g9-156-fhd-sva-core-i5-1235u-8gb-ddr4-3200-256gb-ssd-w11p-asteroid-silver--t/</v>
      </c>
    </row>
    <row r="123" spans="1:5" ht="15" outlineLevel="3">
      <c r="A123" s="18" t="s">
        <v>399</v>
      </c>
      <c r="B123" s="18" t="s">
        <v>400</v>
      </c>
      <c r="C123" s="19" t="s">
        <v>401</v>
      </c>
      <c r="D123" s="18" t="s">
        <v>402</v>
      </c>
      <c r="E123" s="20" t="str">
        <f>HYPERLINK("https://alsi.kz/ru/catalog/noutbuki-ultrabuki/noutbuk-hp-470-g8-439q9eabja-k224112/","https://alsi.kz/ru/catalog/noutbuki-ultrabuki/noutbuk-hp-470-g8-439q9eabja-k224112/")</f>
        <v>https://alsi.kz/ru/catalog/noutbuki-ultrabuki/noutbuk-hp-470-g8-439q9eabja-k224112/</v>
      </c>
    </row>
    <row r="124" spans="1:5" ht="15" outlineLevel="3">
      <c r="A124" s="18" t="s">
        <v>403</v>
      </c>
      <c r="B124" s="18" t="s">
        <v>404</v>
      </c>
      <c r="C124" s="19" t="s">
        <v>405</v>
      </c>
      <c r="D124" s="18" t="s">
        <v>406</v>
      </c>
      <c r="E124" s="20" t="str">
        <f>HYPERLINK("https://alsi.kz/ru/catalog/noutbuki-ultrabuki/noutbuk-hp-elitebook-830-g9-133-wuxga-uwva-core-i5-1245u8gb256gbw11p-blit-prem-kbd-6f6q3ea/","https://alsi.kz/ru/catalog/noutbuki-ultrabuki/noutbuk-hp-elitebook-830-g9-133-wuxga-uwva-core-i5-1245u8gb256gbw11p-blit-prem-kbd-6f6q3ea/")</f>
        <v>https://alsi.kz/ru/catalog/noutbuki-ultrabuki/noutbuk-hp-elitebook-830-g9-133-wuxga-uwva-core-i5-1245u8gb256gbw11p-blit-prem-kbd-6f6q3ea/</v>
      </c>
    </row>
    <row r="125" spans="1:5" ht="15" outlineLevel="3">
      <c r="A125" s="18" t="s">
        <v>407</v>
      </c>
      <c r="B125" s="18" t="s">
        <v>408</v>
      </c>
      <c r="C125" s="19" t="s">
        <v>409</v>
      </c>
      <c r="D125" s="18" t="s">
        <v>410</v>
      </c>
      <c r="E125" s="20" t="str">
        <f>HYPERLINK("https://alsi.kz/ru/catalog/noutbuki-ultrabuki/noutbuk-hp-elitebook-840-g9-14-wuxga-uwva-core-i5-1235u-8gb-256gb-w11p-5mp-ir-5p6r6ea/","https://alsi.kz/ru/catalog/noutbuki-ultrabuki/noutbuk-hp-elitebook-840-g9-14-wuxga-uwva-core-i5-1235u-8gb-256gb-w11p-5mp-ir-5p6r6ea/")</f>
        <v>https://alsi.kz/ru/catalog/noutbuki-ultrabuki/noutbuk-hp-elitebook-840-g9-14-wuxga-uwva-core-i5-1235u-8gb-256gb-w11p-5mp-ir-5p6r6ea/</v>
      </c>
    </row>
    <row r="126" spans="1:5" ht="15" outlineLevel="3">
      <c r="A126" s="18" t="s">
        <v>411</v>
      </c>
      <c r="B126" s="18" t="s">
        <v>412</v>
      </c>
      <c r="C126" s="19" t="s">
        <v>413</v>
      </c>
      <c r="D126" s="18" t="s">
        <v>414</v>
      </c>
      <c r="E126" s="20" t="str">
        <f>HYPERLINK("https://alsi.kz/ru/catalog/noutbuki-ultrabuki/noutbuk-hp-elitebook-860-g9-16-wxga-core-i5-1235u-138gb512gbw11p-6f6e5eauuq/","https://alsi.kz/ru/catalog/noutbuki-ultrabuki/noutbuk-hp-elitebook-860-g9-16-wxga-core-i5-1235u-138gb512gbw11p-6f6e5eauuq/")</f>
        <v>https://alsi.kz/ru/catalog/noutbuki-ultrabuki/noutbuk-hp-elitebook-860-g9-16-wxga-core-i5-1235u-138gb512gbw11p-6f6e5eauuq/</v>
      </c>
    </row>
    <row r="127" spans="1:5" ht="15" outlineLevel="3">
      <c r="A127" s="18" t="s">
        <v>415</v>
      </c>
      <c r="B127" s="18" t="s">
        <v>416</v>
      </c>
      <c r="C127" s="19" t="s">
        <v>417</v>
      </c>
      <c r="D127" s="18" t="s">
        <v>418</v>
      </c>
      <c r="E127" s="20" t="str">
        <f>HYPERLINK("https://alsi.kz/ru/catalog/noutbuki-ultrabuki/noutbuk-hp-elitebook-860-g9-16-wuxga-core-i7-1255u-16gb-512gb-ssd-w11pdwngrw10p-6f700ea/","https://alsi.kz/ru/catalog/noutbuki-ultrabuki/noutbuk-hp-elitebook-860-g9-16-wuxga-core-i7-1255u-16gb-512gb-ssd-w11pdwngrw10p-6f700ea/")</f>
        <v>https://alsi.kz/ru/catalog/noutbuki-ultrabuki/noutbuk-hp-elitebook-860-g9-16-wuxga-core-i7-1255u-16gb-512gb-ssd-w11pdwngrw10p-6f700ea/</v>
      </c>
    </row>
    <row r="128" spans="1:5" ht="15" outlineLevel="3">
      <c r="A128" s="18" t="s">
        <v>419</v>
      </c>
      <c r="B128" s="18" t="s">
        <v>420</v>
      </c>
      <c r="C128" s="19" t="s">
        <v>421</v>
      </c>
      <c r="D128" s="18" t="s">
        <v>422</v>
      </c>
      <c r="E128" s="20" t="str">
        <f>HYPERLINK("https://alsi.kz/ru/catalog/noutbuki-ultrabuki/noutbuk-hp-envy-x360-convertible-13-bf0026ci-133-oled-28k-core-i7-1250u16gb512gb-w11h-809p4e/","https://alsi.kz/ru/catalog/noutbuki-ultrabuki/noutbuk-hp-envy-x360-convertible-13-bf0026ci-133-oled-28k-core-i7-1250u16gb512gb-w11h-809p4e/")</f>
        <v>https://alsi.kz/ru/catalog/noutbuki-ultrabuki/noutbuk-hp-envy-x360-convertible-13-bf0026ci-133-oled-28k-core-i7-1250u16gb512gb-w11h-809p4e/</v>
      </c>
    </row>
    <row r="129" spans="1:5" ht="15" outlineLevel="3">
      <c r="A129" s="18">
        <v>238112</v>
      </c>
      <c r="B129" s="18" t="s">
        <v>423</v>
      </c>
      <c r="C129" s="19" t="s">
        <v>424</v>
      </c>
      <c r="D129" s="18" t="s">
        <v>425</v>
      </c>
      <c r="E129" s="20" t="str">
        <f>HYPERLINK("https://alsi.kz/ru/catalog/noutbuki-ultrabuki/noutbuk-hp-europe-250-g10-8a5c9eabja/","https://alsi.kz/ru/catalog/noutbuki-ultrabuki/noutbuk-hp-europe-250-g10-8a5c9eabja/")</f>
        <v>https://alsi.kz/ru/catalog/noutbuki-ultrabuki/noutbuk-hp-europe-250-g10-8a5c9eabja/</v>
      </c>
    </row>
    <row r="130" spans="1:5" ht="15" outlineLevel="3">
      <c r="A130" s="18">
        <v>238116</v>
      </c>
      <c r="B130" s="18" t="s">
        <v>426</v>
      </c>
      <c r="C130" s="19" t="s">
        <v>427</v>
      </c>
      <c r="D130" s="18" t="s">
        <v>428</v>
      </c>
      <c r="E130" s="20" t="str">
        <f>HYPERLINK("https://alsi.kz/ru/catalog/noutbuki-ultrabuki/noutbuk-hp-europe-250-g10-8a5j1eabja/","https://alsi.kz/ru/catalog/noutbuki-ultrabuki/noutbuk-hp-europe-250-g10-8a5j1eabja/")</f>
        <v>https://alsi.kz/ru/catalog/noutbuki-ultrabuki/noutbuk-hp-europe-250-g10-8a5j1eabja/</v>
      </c>
    </row>
    <row r="131" spans="1:5" ht="15" outlineLevel="3">
      <c r="A131" s="18">
        <v>206973</v>
      </c>
      <c r="B131" s="18" t="s">
        <v>429</v>
      </c>
      <c r="C131" s="19" t="s">
        <v>430</v>
      </c>
      <c r="D131" s="18" t="s">
        <v>431</v>
      </c>
      <c r="E131" s="20" t="str">
        <f>HYPERLINK("https://alsi.kz/ru/catalog/noutbuki-ultrabuki/noutbuk-hp-europe-250-g7-197u0eaacb/","https://alsi.kz/ru/catalog/noutbuki-ultrabuki/noutbuk-hp-europe-250-g7-197u0eaacb/")</f>
        <v>https://alsi.kz/ru/catalog/noutbuki-ultrabuki/noutbuk-hp-europe-250-g7-197u0eaacb/</v>
      </c>
    </row>
    <row r="132" spans="1:5" ht="15" outlineLevel="3">
      <c r="A132" s="18">
        <v>240087</v>
      </c>
      <c r="B132" s="18" t="s">
        <v>432</v>
      </c>
      <c r="C132" s="19" t="s">
        <v>433</v>
      </c>
      <c r="D132" s="18" t="s">
        <v>434</v>
      </c>
      <c r="E132" s="20" t="str">
        <f>HYPERLINK("https://alsi.kz/ru/catalog/noutbuki-ultrabuki/noutbuk-hp-europe-250-g9-6q905esbja/","https://alsi.kz/ru/catalog/noutbuki-ultrabuki/noutbuk-hp-europe-250-g9-6q905esbja/")</f>
        <v>https://alsi.kz/ru/catalog/noutbuki-ultrabuki/noutbuk-hp-europe-250-g9-6q905esbja/</v>
      </c>
    </row>
    <row r="133" spans="1:5" ht="15" outlineLevel="3">
      <c r="A133" s="18">
        <v>240088</v>
      </c>
      <c r="B133" s="18" t="s">
        <v>435</v>
      </c>
      <c r="C133" s="19" t="s">
        <v>436</v>
      </c>
      <c r="D133" s="18" t="s">
        <v>437</v>
      </c>
      <c r="E133" s="20" t="str">
        <f>HYPERLINK("https://alsi.kz/ru/catalog/noutbuki-ultrabuki/noutbuk-hp-europe-250-g9-777j4esbja/","https://alsi.kz/ru/catalog/noutbuki-ultrabuki/noutbuk-hp-europe-250-g9-777j4esbja/")</f>
        <v>https://alsi.kz/ru/catalog/noutbuki-ultrabuki/noutbuk-hp-europe-250-g9-777j4esbja/</v>
      </c>
    </row>
    <row r="134" spans="1:5" ht="15" outlineLevel="3">
      <c r="A134" s="18">
        <v>240089</v>
      </c>
      <c r="B134" s="18" t="s">
        <v>438</v>
      </c>
      <c r="C134" s="19" t="s">
        <v>439</v>
      </c>
      <c r="D134" s="18" t="s">
        <v>440</v>
      </c>
      <c r="E134" s="20" t="str">
        <f>HYPERLINK("https://alsi.kz/ru/catalog/noutbuki-ultrabuki/noutbuk-hp-europe-250-g9-9b9d9eabja/","https://alsi.kz/ru/catalog/noutbuki-ultrabuki/noutbuk-hp-europe-250-g9-9b9d9eabja/")</f>
        <v>https://alsi.kz/ru/catalog/noutbuki-ultrabuki/noutbuk-hp-europe-250-g9-9b9d9eabja/</v>
      </c>
    </row>
    <row r="135" spans="1:5" ht="15" outlineLevel="3">
      <c r="A135" s="18">
        <v>220199</v>
      </c>
      <c r="B135" s="18" t="s">
        <v>441</v>
      </c>
      <c r="C135" s="19" t="s">
        <v>442</v>
      </c>
      <c r="D135" s="18" t="s">
        <v>443</v>
      </c>
      <c r="E135" s="20" t="str">
        <f>HYPERLINK("https://alsi.kz/ru/catalog/noutbuki-ultrabuki/noutbuk-hp-europe-470-g8-439q9eaacb/","https://alsi.kz/ru/catalog/noutbuki-ultrabuki/noutbuk-hp-europe-470-g8-439q9eaacb/")</f>
        <v>https://alsi.kz/ru/catalog/noutbuki-ultrabuki/noutbuk-hp-europe-470-g8-439q9eaacb/</v>
      </c>
    </row>
    <row r="136" spans="1:5" ht="15" outlineLevel="3">
      <c r="A136" s="18">
        <v>211713</v>
      </c>
      <c r="B136" s="18" t="s">
        <v>444</v>
      </c>
      <c r="C136" s="19" t="s">
        <v>445</v>
      </c>
      <c r="D136" s="18" t="s">
        <v>446</v>
      </c>
      <c r="E136" s="20" t="str">
        <f>HYPERLINK("https://alsi.kz/ru/catalog/noutbuki-ultrabuki/noutbuk-hp-europe-probook-440-g8-2r9e7eaacb/","https://alsi.kz/ru/catalog/noutbuki-ultrabuki/noutbuk-hp-europe-probook-440-g8-2r9e7eaacb/")</f>
        <v>https://alsi.kz/ru/catalog/noutbuki-ultrabuki/noutbuk-hp-europe-probook-440-g8-2r9e7eaacb/</v>
      </c>
    </row>
    <row r="137" spans="1:5" ht="15" outlineLevel="3">
      <c r="A137" s="18">
        <v>212447</v>
      </c>
      <c r="B137" s="18" t="s">
        <v>447</v>
      </c>
      <c r="C137" s="19" t="s">
        <v>448</v>
      </c>
      <c r="D137" s="18" t="s">
        <v>449</v>
      </c>
      <c r="E137" s="20" t="str">
        <f>HYPERLINK("https://alsi.kz/ru/catalog/noutbuki-ultrabuki/noutbuk-hp-europe-probook-440-g8-2x7q8eaacb/","https://alsi.kz/ru/catalog/noutbuki-ultrabuki/noutbuk-hp-europe-probook-440-g8-2x7q8eaacb/")</f>
        <v>https://alsi.kz/ru/catalog/noutbuki-ultrabuki/noutbuk-hp-europe-probook-440-g8-2x7q8eaacb/</v>
      </c>
    </row>
    <row r="138" spans="1:5" ht="15" outlineLevel="3">
      <c r="A138" s="18">
        <v>238117</v>
      </c>
      <c r="B138" s="18" t="s">
        <v>450</v>
      </c>
      <c r="C138" s="19" t="s">
        <v>451</v>
      </c>
      <c r="D138" s="18" t="s">
        <v>452</v>
      </c>
      <c r="E138" s="20" t="str">
        <f>HYPERLINK("https://alsi.kz/ru/catalog/noutbuki-ultrabuki/noutbuk-hp-europe-probook-450-g10-817t0eabja/","https://alsi.kz/ru/catalog/noutbuki-ultrabuki/noutbuk-hp-europe-probook-450-g10-817t0eabja/")</f>
        <v>https://alsi.kz/ru/catalog/noutbuki-ultrabuki/noutbuk-hp-europe-probook-450-g10-817t0eabja/</v>
      </c>
    </row>
    <row r="139" spans="1:5" ht="15" outlineLevel="3">
      <c r="A139" s="18">
        <v>238119</v>
      </c>
      <c r="B139" s="18" t="s">
        <v>453</v>
      </c>
      <c r="C139" s="19" t="s">
        <v>454</v>
      </c>
      <c r="D139" s="18" t="s">
        <v>455</v>
      </c>
      <c r="E139" s="20" t="str">
        <f>HYPERLINK("https://alsi.kz/ru/catalog/noutbuki-ultrabuki/noutbuk-hp-europe-probook-450-g10-85b31eabja/","https://alsi.kz/ru/catalog/noutbuki-ultrabuki/noutbuk-hp-europe-probook-450-g10-85b31eabja/")</f>
        <v>https://alsi.kz/ru/catalog/noutbuki-ultrabuki/noutbuk-hp-europe-probook-450-g10-85b31eabja/</v>
      </c>
    </row>
    <row r="140" spans="1:5" ht="15" outlineLevel="3">
      <c r="A140" s="18">
        <v>217136</v>
      </c>
      <c r="B140" s="18" t="s">
        <v>456</v>
      </c>
      <c r="C140" s="19" t="s">
        <v>457</v>
      </c>
      <c r="D140" s="18" t="s">
        <v>458</v>
      </c>
      <c r="E140" s="20" t="str">
        <f>HYPERLINK("https://alsi.kz/ru/catalog/noutbuki-ultrabuki/noutbuk-hp-europe-probook-450-g8-150d0eaacb/","https://alsi.kz/ru/catalog/noutbuki-ultrabuki/noutbuk-hp-europe-probook-450-g8-150d0eaacb/")</f>
        <v>https://alsi.kz/ru/catalog/noutbuki-ultrabuki/noutbuk-hp-europe-probook-450-g8-150d0eaacb/</v>
      </c>
    </row>
    <row r="141" spans="1:5" ht="15" outlineLevel="3">
      <c r="A141" s="18">
        <v>220110</v>
      </c>
      <c r="B141" s="18" t="s">
        <v>459</v>
      </c>
      <c r="C141" s="19" t="s">
        <v>460</v>
      </c>
      <c r="D141" s="18" t="s">
        <v>461</v>
      </c>
      <c r="E141" s="20" t="str">
        <f>HYPERLINK("https://alsi.kz/ru/catalog/noutbuki-ultrabuki/noutbuk-hp-europe-probook-450-g8-1a893avtc6/","https://alsi.kz/ru/catalog/noutbuki-ultrabuki/noutbuk-hp-europe-probook-450-g8-1a893avtc6/")</f>
        <v>https://alsi.kz/ru/catalog/noutbuki-ultrabuki/noutbuk-hp-europe-probook-450-g8-1a893avtc6/</v>
      </c>
    </row>
    <row r="142" spans="1:5" ht="15" outlineLevel="3">
      <c r="A142" s="18">
        <v>212809</v>
      </c>
      <c r="B142" s="18" t="s">
        <v>462</v>
      </c>
      <c r="C142" s="19" t="s">
        <v>463</v>
      </c>
      <c r="D142" s="18" t="s">
        <v>464</v>
      </c>
      <c r="E142" s="20" t="str">
        <f>HYPERLINK("https://alsi.kz/ru/catalog/noutbuki-ultrabuki/noutbuk-hp-europe-probook-450-g8-1a896avtc3/","https://alsi.kz/ru/catalog/noutbuki-ultrabuki/noutbuk-hp-europe-probook-450-g8-1a896avtc3/")</f>
        <v>https://alsi.kz/ru/catalog/noutbuki-ultrabuki/noutbuk-hp-europe-probook-450-g8-1a896avtc3/</v>
      </c>
    </row>
    <row r="143" spans="1:5" ht="15" outlineLevel="3">
      <c r="A143" s="18">
        <v>212246</v>
      </c>
      <c r="B143" s="18" t="s">
        <v>465</v>
      </c>
      <c r="C143" s="19" t="s">
        <v>466</v>
      </c>
      <c r="D143" s="18" t="s">
        <v>467</v>
      </c>
      <c r="E143" s="20" t="str">
        <f>HYPERLINK("https://alsi.kz/ru/catalog/noutbuki-ultrabuki/noutbuk-hp-europe-probook-450-g8-2r9c0eaacb/","https://alsi.kz/ru/catalog/noutbuki-ultrabuki/noutbuk-hp-europe-probook-450-g8-2r9c0eaacb/")</f>
        <v>https://alsi.kz/ru/catalog/noutbuki-ultrabuki/noutbuk-hp-europe-probook-450-g8-2r9c0eaacb/</v>
      </c>
    </row>
    <row r="144" spans="1:5" ht="15" outlineLevel="3">
      <c r="A144" s="18">
        <v>214145</v>
      </c>
      <c r="B144" s="18" t="s">
        <v>468</v>
      </c>
      <c r="C144" s="19" t="s">
        <v>469</v>
      </c>
      <c r="D144" s="18" t="s">
        <v>470</v>
      </c>
      <c r="E144" s="20" t="str">
        <f>HYPERLINK("https://alsi.kz/ru/catalog/noutbuki-ultrabuki/noutbuk-hp-europe-probook-450-g8-2r9d6eaacb/","https://alsi.kz/ru/catalog/noutbuki-ultrabuki/noutbuk-hp-europe-probook-450-g8-2r9d6eaacb/")</f>
        <v>https://alsi.kz/ru/catalog/noutbuki-ultrabuki/noutbuk-hp-europe-probook-450-g8-2r9d6eaacb/</v>
      </c>
    </row>
    <row r="145" spans="1:5" ht="15" outlineLevel="3">
      <c r="A145" s="18">
        <v>228864</v>
      </c>
      <c r="B145" s="18" t="s">
        <v>471</v>
      </c>
      <c r="C145" s="19" t="s">
        <v>472</v>
      </c>
      <c r="D145" s="18" t="s">
        <v>473</v>
      </c>
      <c r="E145" s="20" t="str">
        <f>HYPERLINK("https://alsi.kz/ru/catalog/noutbuki-ultrabuki/noutbuk-hp-europe-probook-450-g9-674n0avtc4/","https://alsi.kz/ru/catalog/noutbuki-ultrabuki/noutbuk-hp-europe-probook-450-g9-674n0avtc4/")</f>
        <v>https://alsi.kz/ru/catalog/noutbuki-ultrabuki/noutbuk-hp-europe-probook-450-g9-674n0avtc4/</v>
      </c>
    </row>
    <row r="146" spans="1:5" ht="15" outlineLevel="3">
      <c r="A146" s="18">
        <v>225705</v>
      </c>
      <c r="B146" s="18" t="s">
        <v>474</v>
      </c>
      <c r="C146" s="19" t="s">
        <v>475</v>
      </c>
      <c r="D146" s="18" t="s">
        <v>476</v>
      </c>
      <c r="E146" s="20" t="str">
        <f>HYPERLINK("https://alsi.kz/ru/catalog/noutbuki-ultrabuki/noutbuk-hp-europe-probook-450-g9-6f2m1eauuq/","https://alsi.kz/ru/catalog/noutbuki-ultrabuki/noutbuk-hp-europe-probook-450-g9-6f2m1eauuq/")</f>
        <v>https://alsi.kz/ru/catalog/noutbuki-ultrabuki/noutbuk-hp-europe-probook-450-g9-6f2m1eauuq/</v>
      </c>
    </row>
    <row r="147" spans="1:5" ht="15" outlineLevel="3">
      <c r="A147" s="18">
        <v>213951</v>
      </c>
      <c r="B147" s="18" t="s">
        <v>477</v>
      </c>
      <c r="C147" s="19" t="s">
        <v>478</v>
      </c>
      <c r="D147" s="18" t="s">
        <v>479</v>
      </c>
      <c r="E147" s="20" t="str">
        <f>HYPERLINK("https://alsi.kz/ru/catalog/noutbuki-ultrabuki/noutbuk-hp-europe-probook-470-g8-2w3n6avtc/","https://alsi.kz/ru/catalog/noutbuki-ultrabuki/noutbuk-hp-europe-probook-470-g8-2w3n6avtc/")</f>
        <v>https://alsi.kz/ru/catalog/noutbuki-ultrabuki/noutbuk-hp-europe-probook-470-g8-2w3n6avtc/</v>
      </c>
    </row>
    <row r="148" spans="1:5" ht="15" outlineLevel="3">
      <c r="A148" s="18" t="s">
        <v>480</v>
      </c>
      <c r="B148" s="18" t="s">
        <v>481</v>
      </c>
      <c r="C148" s="19" t="s">
        <v>482</v>
      </c>
      <c r="D148" s="18" t="s">
        <v>483</v>
      </c>
      <c r="E148" s="20" t="str">
        <f>HYPERLINK("https://alsi.kz/ru/catalog/noutbuki-ultrabuki/noutbuk-hp-probook-440-g8-14-fhd-uwva-core-i7-1165g7-8gb-256gb-w10p-fps-2x7q9ea/","https://alsi.kz/ru/catalog/noutbuki-ultrabuki/noutbuk-hp-probook-440-g8-14-fhd-uwva-core-i7-1165g7-8gb-256gb-w10p-fps-2x7q9ea/")</f>
        <v>https://alsi.kz/ru/catalog/noutbuki-ultrabuki/noutbuk-hp-probook-440-g8-14-fhd-uwva-core-i7-1165g7-8gb-256gb-w10p-fps-2x7q9ea/</v>
      </c>
    </row>
    <row r="149" spans="1:5" ht="15" outlineLevel="3">
      <c r="A149" s="18" t="s">
        <v>484</v>
      </c>
      <c r="B149" s="18" t="s">
        <v>485</v>
      </c>
      <c r="C149" s="19" t="s">
        <v>486</v>
      </c>
      <c r="D149" s="18" t="s">
        <v>487</v>
      </c>
      <c r="E149" s="20" t="str">
        <f>HYPERLINK("https://alsi.kz/ru/catalog/noutbuki-ultrabuki/noutbuk-hp-probook-440-g914-fhd-core-i5-1235u-8gb-256gb-w11p-6a1x5ea/","https://alsi.kz/ru/catalog/noutbuki-ultrabuki/noutbuk-hp-probook-440-g914-fhd-core-i5-1235u-8gb-256gb-w11p-6a1x5ea/")</f>
        <v>https://alsi.kz/ru/catalog/noutbuki-ultrabuki/noutbuk-hp-probook-440-g914-fhd-core-i5-1235u-8gb-256gb-w11p-6a1x5ea/</v>
      </c>
    </row>
    <row r="150" spans="1:5" ht="15" outlineLevel="3">
      <c r="A150" s="18" t="s">
        <v>488</v>
      </c>
      <c r="B150" s="18" t="s">
        <v>489</v>
      </c>
      <c r="C150" s="19" t="s">
        <v>490</v>
      </c>
      <c r="D150" s="18" t="s">
        <v>491</v>
      </c>
      <c r="E150" s="20" t="str">
        <f>HYPERLINK("https://alsi.kz/ru/catalog/noutbuki-ultrabuki/noutbuk-hp-probook-440-g9-14-fhd-core-i5-1235u8-gb256-gb-windows-6f1e7eabja/","https://alsi.kz/ru/catalog/noutbuki-ultrabuki/noutbuk-hp-probook-440-g9-14-fhd-core-i5-1235u8-gb256-gb-windows-6f1e7eabja/")</f>
        <v>https://alsi.kz/ru/catalog/noutbuki-ultrabuki/noutbuk-hp-probook-440-g9-14-fhd-core-i5-1235u8-gb256-gb-windows-6f1e7eabja/</v>
      </c>
    </row>
    <row r="151" spans="1:5" ht="15" outlineLevel="3">
      <c r="A151" s="18" t="s">
        <v>492</v>
      </c>
      <c r="B151" s="18" t="s">
        <v>493</v>
      </c>
      <c r="C151" s="19" t="s">
        <v>494</v>
      </c>
      <c r="D151" s="18" t="s">
        <v>495</v>
      </c>
      <c r="E151" s="20" t="str">
        <f>HYPERLINK("https://alsi.kz/ru/catalog/noutbuki-ultrabuki/noutbuk-hp-probook-450-g9-156-fhd-uwva-core-i7-1255u-16gb-ddr4-3200512gbw11p-backlit-6a1t9ea/","https://alsi.kz/ru/catalog/noutbuki-ultrabuki/noutbuk-hp-probook-450-g9-156-fhd-uwva-core-i7-1255u-16gb-ddr4-3200512gbw11p-backlit-6a1t9ea/")</f>
        <v>https://alsi.kz/ru/catalog/noutbuki-ultrabuki/noutbuk-hp-probook-450-g9-156-fhd-uwva-core-i7-1255u-16gb-ddr4-3200512gbw11p-backlit-6a1t9ea/</v>
      </c>
    </row>
    <row r="152" spans="1:5" ht="15" outlineLevel="3">
      <c r="A152" s="18" t="s">
        <v>496</v>
      </c>
      <c r="B152" s="18" t="s">
        <v>497</v>
      </c>
      <c r="C152" s="19" t="s">
        <v>498</v>
      </c>
      <c r="D152" s="18" t="s">
        <v>499</v>
      </c>
      <c r="E152" s="20" t="str">
        <f>HYPERLINK("https://alsi.kz/ru/catalog/noutbuki-ultrabuki/noutbuk-hp-probook-450-g9-156-fhd-core-i7-1255u8-gb512-gb-dos-6f1e5eabja/","https://alsi.kz/ru/catalog/noutbuki-ultrabuki/noutbuk-hp-probook-450-g9-156-fhd-core-i7-1255u8-gb512-gb-dos-6f1e5eabja/")</f>
        <v>https://alsi.kz/ru/catalog/noutbuki-ultrabuki/noutbuk-hp-probook-450-g9-156-fhd-core-i7-1255u8-gb512-gb-dos-6f1e5eabja/</v>
      </c>
    </row>
    <row r="153" spans="1:5" ht="15" outlineLevel="3">
      <c r="A153" s="18" t="s">
        <v>500</v>
      </c>
      <c r="B153" s="18" t="s">
        <v>501</v>
      </c>
      <c r="C153" s="19" t="s">
        <v>502</v>
      </c>
      <c r="D153" s="18" t="s">
        <v>503</v>
      </c>
      <c r="E153" s="20" t="str">
        <f>HYPERLINK("https://alsi.kz/ru/catalog/noutbuki-ultrabuki/noutbuk-hp-probook-450-g9-156-fhdcore-i7-1255u-178gb512gbw11p-6s6j8eauuq/","https://alsi.kz/ru/catalog/noutbuki-ultrabuki/noutbuk-hp-probook-450-g9-156-fhdcore-i7-1255u-178gb512gbw11p-6s6j8eauuq/")</f>
        <v>https://alsi.kz/ru/catalog/noutbuki-ultrabuki/noutbuk-hp-probook-450-g9-156-fhdcore-i7-1255u-178gb512gbw11p-6s6j8eauuq/</v>
      </c>
    </row>
    <row r="154" spans="1:5" ht="15" outlineLevel="3">
      <c r="A154" s="18" t="s">
        <v>504</v>
      </c>
      <c r="B154" s="18" t="s">
        <v>505</v>
      </c>
      <c r="C154" s="19" t="s">
        <v>506</v>
      </c>
      <c r="D154" s="18" t="s">
        <v>507</v>
      </c>
      <c r="E154" s="20" t="str">
        <f>HYPERLINK("https://alsi.kz/ru/catalog/noutbuki-ultrabuki/noutbuk-hp-probook-450-g9-156-fhdcore-i5-1235u-138gb256gb-w11p-k228863/","https://alsi.kz/ru/catalog/noutbuki-ultrabuki/noutbuk-hp-probook-450-g9-156-fhdcore-i5-1235u-138gb256gb-w11p-k228863/")</f>
        <v>https://alsi.kz/ru/catalog/noutbuki-ultrabuki/noutbuk-hp-probook-450-g9-156-fhdcore-i5-1235u-138gb256gb-w11p-k228863/</v>
      </c>
    </row>
    <row r="155" spans="1:5" ht="15" outlineLevel="3">
      <c r="A155" s="18" t="s">
        <v>508</v>
      </c>
      <c r="B155" s="18" t="s">
        <v>509</v>
      </c>
      <c r="C155" s="19" t="s">
        <v>510</v>
      </c>
      <c r="D155" s="18" t="s">
        <v>511</v>
      </c>
      <c r="E155" s="20" t="str">
        <f>HYPERLINK("https://alsi.kz/ru/catalog/noutbuki-ultrabuki/noutbuk-hp-probook-455-g9-156-fhd-ryzen-7-5825u-208gb256gb-w11p-6f1u9eauuq/","https://alsi.kz/ru/catalog/noutbuki-ultrabuki/noutbuk-hp-probook-455-g9-156-fhd-ryzen-7-5825u-208gb256gb-w11p-6f1u9eauuq/")</f>
        <v>https://alsi.kz/ru/catalog/noutbuki-ultrabuki/noutbuk-hp-probook-455-g9-156-fhd-ryzen-7-5825u-208gb256gb-w11p-6f1u9eauuq/</v>
      </c>
    </row>
    <row r="156" spans="1:5" ht="15" outlineLevel="3">
      <c r="A156" s="18" t="s">
        <v>512</v>
      </c>
      <c r="B156" s="18" t="s">
        <v>513</v>
      </c>
      <c r="C156" s="19" t="s">
        <v>514</v>
      </c>
      <c r="D156" s="18" t="s">
        <v>515</v>
      </c>
      <c r="E156" s="20" t="str">
        <f>HYPERLINK("https://alsi.kz/ru/catalog/noutbuki-ultrabuki/noutbuk-hp-zbook-15-g7-mws-2x3q7ecbundle1-k214356/","https://alsi.kz/ru/catalog/noutbuki-ultrabuki/noutbuk-hp-zbook-15-g7-mws-2x3q7ecbundle1-k214356/")</f>
        <v>https://alsi.kz/ru/catalog/noutbuki-ultrabuki/noutbuk-hp-zbook-15-g7-mws-2x3q7ecbundle1-k214356/</v>
      </c>
    </row>
    <row r="157" spans="1:5" ht="15" outlineLevel="3">
      <c r="A157" s="18" t="s">
        <v>516</v>
      </c>
      <c r="B157" s="18" t="s">
        <v>517</v>
      </c>
      <c r="C157" s="19" t="s">
        <v>518</v>
      </c>
      <c r="D157" s="18" t="s">
        <v>519</v>
      </c>
      <c r="E157" s="20" t="str">
        <f>HYPERLINK("https://alsi.kz/ru/catalog/noutbuki-ultrabuki/noutbuk-lenovo-legion-7-16irx9-1632kcore-i7-14700hx32gb1tb-rtx4070-8gb-dos-83fd0043rk/","https://alsi.kz/ru/catalog/noutbuki-ultrabuki/noutbuk-lenovo-legion-7-16irx9-1632kcore-i7-14700hx32gb1tb-rtx4070-8gb-dos-83fd0043rk/")</f>
        <v>https://alsi.kz/ru/catalog/noutbuki-ultrabuki/noutbuk-lenovo-legion-7-16irx9-1632kcore-i7-14700hx32gb1tb-rtx4070-8gb-dos-83fd0043rk/</v>
      </c>
    </row>
    <row r="158" spans="1:5" ht="15" outlineLevel="3">
      <c r="A158" s="18" t="s">
        <v>520</v>
      </c>
      <c r="B158" s="18" t="s">
        <v>521</v>
      </c>
      <c r="C158" s="19" t="s">
        <v>522</v>
      </c>
      <c r="D158" s="18" t="s">
        <v>523</v>
      </c>
      <c r="E158" s="20" t="str">
        <f>HYPERLINK("https://alsi.kz/ru/catalog/noutbuki-ultrabuki/noutbuk-lenovo-thinkbook-14-g4-aba-14-fhdryzen-5-5625u8gb256gbw11p-21dk000aru/","https://alsi.kz/ru/catalog/noutbuki-ultrabuki/noutbuk-lenovo-thinkbook-14-g4-aba-14-fhdryzen-5-5625u8gb256gbw11p-21dk000aru/")</f>
        <v>https://alsi.kz/ru/catalog/noutbuki-ultrabuki/noutbuk-lenovo-thinkbook-14-g4-aba-14-fhdryzen-5-5625u8gb256gbw11p-21dk000aru/</v>
      </c>
    </row>
    <row r="159" spans="1:5" ht="15" outlineLevel="3">
      <c r="A159" s="18" t="s">
        <v>524</v>
      </c>
      <c r="B159" s="18" t="s">
        <v>525</v>
      </c>
      <c r="C159" s="19" t="s">
        <v>526</v>
      </c>
      <c r="D159" s="18" t="s">
        <v>527</v>
      </c>
      <c r="E159" s="20" t="str">
        <f>HYPERLINK("https://alsi.kz/ru/catalog/noutbuki-ultrabuki/noutbuk-lenovo-thinkbook-14-g6-irl-14-wuxgacore-i7-13700h16gb512gbw11p-21kg004sru/","https://alsi.kz/ru/catalog/noutbuki-ultrabuki/noutbuk-lenovo-thinkbook-14-g6-irl-14-wuxgacore-i7-13700h16gb512gbw11p-21kg004sru/")</f>
        <v>https://alsi.kz/ru/catalog/noutbuki-ultrabuki/noutbuk-lenovo-thinkbook-14-g6-irl-14-wuxgacore-i7-13700h16gb512gbw11p-21kg004sru/</v>
      </c>
    </row>
    <row r="160" spans="1:5" ht="15" outlineLevel="3">
      <c r="A160" s="18" t="s">
        <v>528</v>
      </c>
      <c r="B160" s="18" t="s">
        <v>529</v>
      </c>
      <c r="C160" s="19" t="s">
        <v>530</v>
      </c>
      <c r="D160" s="18" t="s">
        <v>531</v>
      </c>
      <c r="E160" s="20" t="str">
        <f>HYPERLINK("https://alsi.kz/ru/catalog/noutbuki-ultrabuki/noutbuk-lenovo-thinkbook-15-g2-itl-fps-20ve0007ru/","https://alsi.kz/ru/catalog/noutbuki-ultrabuki/noutbuk-lenovo-thinkbook-15-g2-itl-fps-20ve0007ru/")</f>
        <v>https://alsi.kz/ru/catalog/noutbuki-ultrabuki/noutbuk-lenovo-thinkbook-15-g2-itl-fps-20ve0007ru/</v>
      </c>
    </row>
    <row r="161" spans="1:5" ht="15" outlineLevel="3">
      <c r="A161" s="18" t="s">
        <v>532</v>
      </c>
      <c r="B161" s="18" t="s">
        <v>533</v>
      </c>
      <c r="C161" s="19" t="s">
        <v>534</v>
      </c>
      <c r="D161" s="18" t="s">
        <v>535</v>
      </c>
      <c r="E161" s="20" t="str">
        <f>HYPERLINK("https://alsi.kz/ru/catalog/noutbuki-ultrabuki/noutbuk-lenovo-thinkbook-15-g2-itl-156fhdcore-i3-1115g48gb3200256gb-ssddosfps-20ve0054ru/","https://alsi.kz/ru/catalog/noutbuki-ultrabuki/noutbuk-lenovo-thinkbook-15-g2-itl-156fhdcore-i3-1115g48gb3200256gb-ssddosfps-20ve0054ru/")</f>
        <v>https://alsi.kz/ru/catalog/noutbuki-ultrabuki/noutbuk-lenovo-thinkbook-15-g2-itl-156fhdcore-i3-1115g48gb3200256gb-ssddosfps-20ve0054ru/</v>
      </c>
    </row>
    <row r="162" spans="1:5" ht="15" outlineLevel="3">
      <c r="A162" s="18" t="s">
        <v>536</v>
      </c>
      <c r="B162" s="18" t="s">
        <v>537</v>
      </c>
      <c r="C162" s="19" t="s">
        <v>538</v>
      </c>
      <c r="D162" s="18" t="s">
        <v>539</v>
      </c>
      <c r="E162" s="20" t="str">
        <f>HYPERLINK("https://alsi.kz/ru/catalog/noutbuki-ultrabuki/noutbuk-lenovo-thinkbook-15-g2-itl-core-i5-1135g7-8gb-512gb-mx450-2gb-w10p-20ves01f00/","https://alsi.kz/ru/catalog/noutbuki-ultrabuki/noutbuk-lenovo-thinkbook-15-g2-itl-core-i5-1135g7-8gb-512gb-mx450-2gb-w10p-20ves01f00/")</f>
        <v>https://alsi.kz/ru/catalog/noutbuki-ultrabuki/noutbuk-lenovo-thinkbook-15-g2-itl-core-i5-1135g7-8gb-512gb-mx450-2gb-w10p-20ves01f00/</v>
      </c>
    </row>
    <row r="163" spans="1:5" ht="15" outlineLevel="3">
      <c r="A163" s="18" t="s">
        <v>540</v>
      </c>
      <c r="B163" s="18" t="s">
        <v>541</v>
      </c>
      <c r="C163" s="19" t="s">
        <v>542</v>
      </c>
      <c r="D163" s="18" t="s">
        <v>543</v>
      </c>
      <c r="E163" s="20" t="str">
        <f>HYPERLINK("https://alsi.kz/ru/catalog/noutbuki-ultrabuki/noutbuk-lenovo-thinkbook-15-g4-iap-156-fhdcore-i5-1235u8gb256gb-ssdw11p-21dj000cua/","https://alsi.kz/ru/catalog/noutbuki-ultrabuki/noutbuk-lenovo-thinkbook-15-g4-iap-156-fhdcore-i5-1235u8gb256gb-ssdw11p-21dj000cua/")</f>
        <v>https://alsi.kz/ru/catalog/noutbuki-ultrabuki/noutbuk-lenovo-thinkbook-15-g4-iap-156-fhdcore-i5-1235u8gb256gb-ssdw11p-21dj000cua/</v>
      </c>
    </row>
    <row r="164" spans="1:5" ht="15" outlineLevel="3">
      <c r="A164" s="18" t="s">
        <v>544</v>
      </c>
      <c r="B164" s="18" t="s">
        <v>545</v>
      </c>
      <c r="C164" s="19" t="s">
        <v>546</v>
      </c>
      <c r="D164" s="18" t="s">
        <v>547</v>
      </c>
      <c r="E164" s="20" t="str">
        <f>HYPERLINK("https://alsi.kz/ru/catalog/noutbuki-ultrabuki/noutbuk-lenovo-thinkbook-16-g4-iap-16-wqxgacore-i5-12500h16gb512gb-ssdrtx2050w11p-21cy001pr/","https://alsi.kz/ru/catalog/noutbuki-ultrabuki/noutbuk-lenovo-thinkbook-16-g4-iap-16-wqxgacore-i5-12500h16gb512gb-ssdrtx2050w11p-21cy001pr/")</f>
        <v>https://alsi.kz/ru/catalog/noutbuki-ultrabuki/noutbuk-lenovo-thinkbook-16-g4-iap-16-wqxgacore-i5-12500h16gb512gb-ssdrtx2050w11p-21cy001pr/</v>
      </c>
    </row>
    <row r="165" spans="1:5" ht="15" outlineLevel="3">
      <c r="A165" s="18" t="s">
        <v>548</v>
      </c>
      <c r="B165" s="18" t="s">
        <v>549</v>
      </c>
      <c r="C165" s="19" t="s">
        <v>550</v>
      </c>
      <c r="D165" s="18" t="s">
        <v>551</v>
      </c>
      <c r="E165" s="20" t="str">
        <f>HYPERLINK("https://alsi.kz/ru/catalog/noutbuki-ultrabuki/noutbuk-lenovo-thinkbook-16-g6-abp-160wuxgaryzen-7-7730u16gb512gbdos-21kk001fru/","https://alsi.kz/ru/catalog/noutbuki-ultrabuki/noutbuk-lenovo-thinkbook-16-g6-abp-160wuxgaryzen-7-7730u16gb512gbdos-21kk001fru/")</f>
        <v>https://alsi.kz/ru/catalog/noutbuki-ultrabuki/noutbuk-lenovo-thinkbook-16-g6-abp-160wuxgaryzen-7-7730u16gb512gbdos-21kk001fru/</v>
      </c>
    </row>
    <row r="166" spans="1:5" ht="15" outlineLevel="3">
      <c r="A166" s="18" t="s">
        <v>552</v>
      </c>
      <c r="B166" s="18" t="s">
        <v>553</v>
      </c>
      <c r="C166" s="19" t="s">
        <v>554</v>
      </c>
      <c r="D166" s="18" t="s">
        <v>555</v>
      </c>
      <c r="E166" s="20" t="str">
        <f>HYPERLINK("https://alsi.kz/ru/catalog/noutbuki-ultrabuki/noutbuk-lenovo-thinkbook-16-g6-irl-16-wuxgacore-i5-1335u16gb512gbw11p-21kh001qru/","https://alsi.kz/ru/catalog/noutbuki-ultrabuki/noutbuk-lenovo-thinkbook-16-g6-irl-16-wuxgacore-i5-1335u16gb512gbw11p-21kh001qru/")</f>
        <v>https://alsi.kz/ru/catalog/noutbuki-ultrabuki/noutbuk-lenovo-thinkbook-16-g6-irl-16-wuxgacore-i5-1335u16gb512gbw11p-21kh001qru/</v>
      </c>
    </row>
    <row r="167" spans="1:5" ht="15" outlineLevel="3">
      <c r="A167" s="18" t="s">
        <v>556</v>
      </c>
      <c r="B167" s="18" t="s">
        <v>557</v>
      </c>
      <c r="C167" s="19" t="s">
        <v>558</v>
      </c>
      <c r="D167" s="18" t="s">
        <v>559</v>
      </c>
      <c r="E167" s="20" t="str">
        <f>HYPERLINK("https://alsi.kz/ru/catalog/noutbuki-ultrabuki/noutbuk-lenovo-thinkbook-16-g6-irl-16-wuxgacore-i7-13700h16gb512gb-w11p-21kh001vru/","https://alsi.kz/ru/catalog/noutbuki-ultrabuki/noutbuk-lenovo-thinkbook-16-g6-irl-16-wuxgacore-i7-13700h16gb512gb-w11p-21kh001vru/")</f>
        <v>https://alsi.kz/ru/catalog/noutbuki-ultrabuki/noutbuk-lenovo-thinkbook-16-g6-irl-16-wuxgacore-i7-13700h16gb512gb-w11p-21kh001vru/</v>
      </c>
    </row>
    <row r="168" spans="1:5" ht="15" outlineLevel="3">
      <c r="A168" s="18" t="s">
        <v>560</v>
      </c>
      <c r="B168" s="18" t="s">
        <v>561</v>
      </c>
      <c r="C168" s="19" t="s">
        <v>562</v>
      </c>
      <c r="D168" s="18" t="s">
        <v>563</v>
      </c>
      <c r="E168" s="20" t="str">
        <f>HYPERLINK("https://alsi.kz/ru/catalog/noutbuki-ultrabuki/noutbuk-lenovo-thinkbook-16-g6-irl-16-wuxgacore-i5-1335u16gb512gbdos-21kh0020ru/","https://alsi.kz/ru/catalog/noutbuki-ultrabuki/noutbuk-lenovo-thinkbook-16-g6-irl-16-wuxgacore-i5-1335u16gb512gbdos-21kh0020ru/")</f>
        <v>https://alsi.kz/ru/catalog/noutbuki-ultrabuki/noutbuk-lenovo-thinkbook-16-g6-irl-16-wuxgacore-i5-1335u16gb512gbdos-21kh0020ru/</v>
      </c>
    </row>
    <row r="169" spans="1:5" ht="15" outlineLevel="3">
      <c r="A169" s="18" t="s">
        <v>564</v>
      </c>
      <c r="B169" s="18" t="s">
        <v>565</v>
      </c>
      <c r="C169" s="19" t="s">
        <v>566</v>
      </c>
      <c r="D169" s="18" t="s">
        <v>567</v>
      </c>
      <c r="E169" s="20" t="str">
        <f>HYPERLINK("https://alsi.kz/ru/catalog/noutbuki-ultrabuki/noutbuk-lenovo-thinkpad-e14-gen-5-14-wuxgacore-i5-1335u8gb512gbdos-21jk0003rt/","https://alsi.kz/ru/catalog/noutbuki-ultrabuki/noutbuk-lenovo-thinkpad-e14-gen-5-14-wuxgacore-i5-1335u8gb512gbdos-21jk0003rt/")</f>
        <v>https://alsi.kz/ru/catalog/noutbuki-ultrabuki/noutbuk-lenovo-thinkpad-e14-gen-5-14-wuxgacore-i5-1335u8gb512gbdos-21jk0003rt/</v>
      </c>
    </row>
    <row r="170" spans="1:5" ht="15" outlineLevel="3">
      <c r="A170" s="18" t="s">
        <v>568</v>
      </c>
      <c r="B170" s="18" t="s">
        <v>569</v>
      </c>
      <c r="C170" s="19" t="s">
        <v>570</v>
      </c>
      <c r="D170" s="18" t="s">
        <v>571</v>
      </c>
      <c r="E170" s="20" t="str">
        <f>HYPERLINK("https://alsi.kz/ru/catalog/noutbuki-ultrabuki/noutbuk-lenovo-thinkpad-e14-gen-5-14-wuxgacore-i5-1335u16gb512gbdos-21jk0005rt/","https://alsi.kz/ru/catalog/noutbuki-ultrabuki/noutbuk-lenovo-thinkpad-e14-gen-5-14-wuxgacore-i5-1335u16gb512gbdos-21jk0005rt/")</f>
        <v>https://alsi.kz/ru/catalog/noutbuki-ultrabuki/noutbuk-lenovo-thinkpad-e14-gen-5-14-wuxgacore-i5-1335u16gb512gbdos-21jk0005rt/</v>
      </c>
    </row>
    <row r="171" spans="1:5" ht="15" outlineLevel="3">
      <c r="A171" s="18" t="s">
        <v>572</v>
      </c>
      <c r="B171" s="18" t="s">
        <v>573</v>
      </c>
      <c r="C171" s="19" t="s">
        <v>574</v>
      </c>
      <c r="D171" s="18" t="s">
        <v>575</v>
      </c>
      <c r="E171" s="20" t="str">
        <f>HYPERLINK("https://alsi.kz/ru/catalog/noutbuki-ultrabuki/noutbuk-lenovo-thinkpad-e14-gen-5-14-wuxgacore-i7-1355u16gb512gbdos-21jk0006rt/","https://alsi.kz/ru/catalog/noutbuki-ultrabuki/noutbuk-lenovo-thinkpad-e14-gen-5-14-wuxgacore-i7-1355u16gb512gbdos-21jk0006rt/")</f>
        <v>https://alsi.kz/ru/catalog/noutbuki-ultrabuki/noutbuk-lenovo-thinkpad-e14-gen-5-14-wuxgacore-i7-1355u16gb512gbdos-21jk0006rt/</v>
      </c>
    </row>
    <row r="172" spans="1:5" ht="15" outlineLevel="3">
      <c r="A172" s="18" t="s">
        <v>576</v>
      </c>
      <c r="B172" s="18" t="s">
        <v>577</v>
      </c>
      <c r="C172" s="19" t="s">
        <v>578</v>
      </c>
      <c r="D172" s="18" t="s">
        <v>579</v>
      </c>
      <c r="E172" s="20" t="str">
        <f>HYPERLINK("https://alsi.kz/ru/catalog/noutbuki-ultrabuki/noutbuk-lenovo-thinkpad-e14-gen-5-14-wuxgaryzen-7-7730u16gb512gbw11p-21jr0001rt/","https://alsi.kz/ru/catalog/noutbuki-ultrabuki/noutbuk-lenovo-thinkpad-e14-gen-5-14-wuxgaryzen-7-7730u16gb512gbw11p-21jr0001rt/")</f>
        <v>https://alsi.kz/ru/catalog/noutbuki-ultrabuki/noutbuk-lenovo-thinkpad-e14-gen-5-14-wuxgaryzen-7-7730u16gb512gbw11p-21jr0001rt/</v>
      </c>
    </row>
    <row r="173" spans="1:5" ht="15" outlineLevel="3">
      <c r="A173" s="18" t="s">
        <v>580</v>
      </c>
      <c r="B173" s="18" t="s">
        <v>581</v>
      </c>
      <c r="C173" s="19" t="s">
        <v>582</v>
      </c>
      <c r="D173" s="18" t="s">
        <v>583</v>
      </c>
      <c r="E173" s="20" t="str">
        <f>HYPERLINK("https://alsi.kz/ru/catalog/noutbuki-ultrabuki/noutbuk-lenovo-thinkpad-e14-gen-5-14-wuxgaryzen-5-7530u16gb512gbdos-21jr0009rt/","https://alsi.kz/ru/catalog/noutbuki-ultrabuki/noutbuk-lenovo-thinkpad-e14-gen-5-14-wuxgaryzen-5-7530u16gb512gbdos-21jr0009rt/")</f>
        <v>https://alsi.kz/ru/catalog/noutbuki-ultrabuki/noutbuk-lenovo-thinkpad-e14-gen-5-14-wuxgaryzen-5-7530u16gb512gbdos-21jr0009rt/</v>
      </c>
    </row>
    <row r="174" spans="1:5" ht="15" outlineLevel="3">
      <c r="A174" s="18" t="s">
        <v>584</v>
      </c>
      <c r="B174" s="18" t="s">
        <v>585</v>
      </c>
      <c r="C174" s="19" t="s">
        <v>586</v>
      </c>
      <c r="D174" s="18" t="s">
        <v>587</v>
      </c>
      <c r="E174" s="20" t="str">
        <f>HYPERLINK("https://alsi.kz/ru/catalog/noutbuki-ultrabuki/noutbuk-lenovo-thinkpad-e15-g4-156-fhd-core-i3-1215u-8gb-256gb-dos-fps-21e6005xrt/","https://alsi.kz/ru/catalog/noutbuki-ultrabuki/noutbuk-lenovo-thinkpad-e15-g4-156-fhd-core-i3-1215u-8gb-256gb-dos-fps-21e6005xrt/")</f>
        <v>https://alsi.kz/ru/catalog/noutbuki-ultrabuki/noutbuk-lenovo-thinkpad-e15-g4-156-fhd-core-i3-1215u-8gb-256gb-dos-fps-21e6005xrt/</v>
      </c>
    </row>
    <row r="175" spans="1:5" ht="15" outlineLevel="3">
      <c r="A175" s="18" t="s">
        <v>588</v>
      </c>
      <c r="B175" s="18" t="s">
        <v>589</v>
      </c>
      <c r="C175" s="19" t="s">
        <v>590</v>
      </c>
      <c r="D175" s="18" t="s">
        <v>591</v>
      </c>
      <c r="E175" s="20" t="str">
        <f>HYPERLINK("https://alsi.kz/ru/catalog/noutbuki-ultrabuki/noutbuk-lenovo-thinkpad-e15-gen-2-156-fhd-i3-1115g4-8-gb-ddr4-3200mhz-256-gb-ssd-windows-10-pro-1y/","https://alsi.kz/ru/catalog/noutbuki-ultrabuki/noutbuk-lenovo-thinkpad-e15-gen-2-156-fhd-i3-1115g4-8-gb-ddr4-3200mhz-256-gb-ssd-windows-10-pro-1y/")</f>
        <v>https://alsi.kz/ru/catalog/noutbuki-ultrabuki/noutbuk-lenovo-thinkpad-e15-gen-2-156-fhd-i3-1115g4-8-gb-ddr4-3200mhz-256-gb-ssd-windows-10-pro-1y/</v>
      </c>
    </row>
    <row r="176" spans="1:5" ht="15" outlineLevel="3">
      <c r="A176" s="18" t="s">
        <v>592</v>
      </c>
      <c r="B176" s="18" t="s">
        <v>593</v>
      </c>
      <c r="C176" s="19" t="s">
        <v>594</v>
      </c>
      <c r="D176" s="18" t="s">
        <v>595</v>
      </c>
      <c r="E176" s="20" t="str">
        <f>HYPERLINK("https://alsi.kz/ru/catalog/noutbuki-ultrabuki/noutbuk-lenovo-thinkpad-e15-gen-4-156-fhd-core-i5-1235u-256gb-w11p-21e7s3aj00/","https://alsi.kz/ru/catalog/noutbuki-ultrabuki/noutbuk-lenovo-thinkpad-e15-gen-4-156-fhd-core-i5-1235u-256gb-w11p-21e7s3aj00/")</f>
        <v>https://alsi.kz/ru/catalog/noutbuki-ultrabuki/noutbuk-lenovo-thinkpad-e15-gen-4-156-fhd-core-i5-1235u-256gb-w11p-21e7s3aj00/</v>
      </c>
    </row>
    <row r="177" spans="1:5" ht="15" outlineLevel="3">
      <c r="A177" s="18" t="s">
        <v>596</v>
      </c>
      <c r="B177" s="18" t="s">
        <v>597</v>
      </c>
      <c r="C177" s="19" t="s">
        <v>598</v>
      </c>
      <c r="D177" s="18" t="s">
        <v>599</v>
      </c>
      <c r="E177" s="20" t="str">
        <f>HYPERLINK("https://alsi.kz/ru/catalog/noutbuki-ultrabuki/noutbuk-lenovo-thinkpad-e16-gen-1-16-wuxgacore-i5-1335u16gb512gbdos-21jn009drt/","https://alsi.kz/ru/catalog/noutbuki-ultrabuki/noutbuk-lenovo-thinkpad-e16-gen-1-16-wuxgacore-i5-1335u16gb512gbdos-21jn009drt/")</f>
        <v>https://alsi.kz/ru/catalog/noutbuki-ultrabuki/noutbuk-lenovo-thinkpad-e16-gen-1-16-wuxgacore-i5-1335u16gb512gbdos-21jn009drt/</v>
      </c>
    </row>
    <row r="178" spans="1:5" ht="15" outlineLevel="3">
      <c r="A178" s="18" t="s">
        <v>600</v>
      </c>
      <c r="B178" s="18" t="s">
        <v>601</v>
      </c>
      <c r="C178" s="19" t="s">
        <v>602</v>
      </c>
      <c r="D178" s="18" t="s">
        <v>603</v>
      </c>
      <c r="E178" s="20" t="str">
        <f>HYPERLINK("https://alsi.kz/ru/catalog/noutbuki-ultrabuki/noutbuk-lenovo-thinkpad-e16-gen-1-core-i5-1335u8gb512gbdos-21jn009krt/","https://alsi.kz/ru/catalog/noutbuki-ultrabuki/noutbuk-lenovo-thinkpad-e16-gen-1-core-i5-1335u8gb512gbdos-21jn009krt/")</f>
        <v>https://alsi.kz/ru/catalog/noutbuki-ultrabuki/noutbuk-lenovo-thinkpad-e16-gen-1-core-i5-1335u8gb512gbdos-21jn009krt/</v>
      </c>
    </row>
    <row r="179" spans="1:5" ht="15" outlineLevel="3">
      <c r="A179" s="18" t="s">
        <v>604</v>
      </c>
      <c r="B179" s="18" t="s">
        <v>605</v>
      </c>
      <c r="C179" s="19" t="s">
        <v>606</v>
      </c>
      <c r="D179" s="18" t="s">
        <v>607</v>
      </c>
      <c r="E179" s="20" t="str">
        <f>HYPERLINK("https://alsi.kz/ru/catalog/noutbuki-ultrabuki/noutbuk-lenovo-thinkpad-e16-gen-1-16-wuxgacore-i7-1355u16gb1tbdos-21jn009lrt/","https://alsi.kz/ru/catalog/noutbuki-ultrabuki/noutbuk-lenovo-thinkpad-e16-gen-1-16-wuxgacore-i7-1355u16gb1tbdos-21jn009lrt/")</f>
        <v>https://alsi.kz/ru/catalog/noutbuki-ultrabuki/noutbuk-lenovo-thinkpad-e16-gen-1-16-wuxgacore-i7-1355u16gb1tbdos-21jn009lrt/</v>
      </c>
    </row>
    <row r="180" spans="1:5" ht="15" outlineLevel="3">
      <c r="A180" s="18" t="s">
        <v>608</v>
      </c>
      <c r="B180" s="18" t="s">
        <v>609</v>
      </c>
      <c r="C180" s="19" t="s">
        <v>610</v>
      </c>
      <c r="D180" s="18" t="s">
        <v>611</v>
      </c>
      <c r="E180" s="20" t="str">
        <f>HYPERLINK("https://alsi.kz/ru/catalog/noutbuki-ultrabuki/noutbuk-lenovo-thinkpad-l14-gen-3-14-fhdcore-i5-1235u8gb256gbw11p-21c1003nrt/","https://alsi.kz/ru/catalog/noutbuki-ultrabuki/noutbuk-lenovo-thinkpad-l14-gen-3-14-fhdcore-i5-1235u8gb256gbw11p-21c1003nrt/")</f>
        <v>https://alsi.kz/ru/catalog/noutbuki-ultrabuki/noutbuk-lenovo-thinkpad-l14-gen-3-14-fhdcore-i5-1235u8gb256gbw11p-21c1003nrt/</v>
      </c>
    </row>
    <row r="181" spans="1:5" ht="15" outlineLevel="3">
      <c r="A181" s="18" t="s">
        <v>612</v>
      </c>
      <c r="B181" s="18" t="s">
        <v>613</v>
      </c>
      <c r="C181" s="19" t="s">
        <v>614</v>
      </c>
      <c r="D181" s="18" t="s">
        <v>615</v>
      </c>
      <c r="E181" s="20" t="str">
        <f>HYPERLINK("https://alsi.kz/ru/catalog/noutbuki-ultrabuki/noutbuk-lenovo-thinkpad-l15-gen-4-156-fhd-core-i7-1335u16gb512gb-dos-21h30064rt/","https://alsi.kz/ru/catalog/noutbuki-ultrabuki/noutbuk-lenovo-thinkpad-l15-gen-4-156-fhd-core-i7-1335u16gb512gb-dos-21h30064rt/")</f>
        <v>https://alsi.kz/ru/catalog/noutbuki-ultrabuki/noutbuk-lenovo-thinkpad-l15-gen-4-156-fhd-core-i7-1335u16gb512gb-dos-21h30064rt/</v>
      </c>
    </row>
    <row r="182" spans="1:5" ht="15" outlineLevel="3">
      <c r="A182" s="18" t="s">
        <v>616</v>
      </c>
      <c r="B182" s="18" t="s">
        <v>617</v>
      </c>
      <c r="C182" s="19" t="s">
        <v>618</v>
      </c>
      <c r="D182" s="18" t="s">
        <v>619</v>
      </c>
      <c r="E182" s="20" t="str">
        <f>HYPERLINK("https://alsi.kz/ru/catalog/noutbuki-ultrabuki/noutbuk-lenovo-thinkpad-t14-gen-3-14-wuxga-core-i5-1235u8gb256gb-ssdw11p-21ah00fgrt/","https://alsi.kz/ru/catalog/noutbuki-ultrabuki/noutbuk-lenovo-thinkpad-t14-gen-3-14-wuxga-core-i5-1235u8gb256gb-ssdw11p-21ah00fgrt/")</f>
        <v>https://alsi.kz/ru/catalog/noutbuki-ultrabuki/noutbuk-lenovo-thinkpad-t14-gen-3-14-wuxga-core-i5-1235u8gb256gb-ssdw11p-21ah00fgrt/</v>
      </c>
    </row>
    <row r="183" spans="1:5" ht="15" outlineLevel="3">
      <c r="A183" s="18" t="s">
        <v>620</v>
      </c>
      <c r="B183" s="18" t="s">
        <v>621</v>
      </c>
      <c r="C183" s="19" t="s">
        <v>622</v>
      </c>
      <c r="D183" s="18" t="s">
        <v>623</v>
      </c>
      <c r="E183" s="20" t="str">
        <f>HYPERLINK("https://alsi.kz/ru/catalog/noutbuki-ultrabuki/noutbuk-lenovo-thinkpad-x1-carbon-gen-11-14-wuxgacore-i7-1355u16gb1tbltedos-21hm00aprt/","https://alsi.kz/ru/catalog/noutbuki-ultrabuki/noutbuk-lenovo-thinkpad-x1-carbon-gen-11-14-wuxgacore-i7-1355u16gb1tbltedos-21hm00aprt/")</f>
        <v>https://alsi.kz/ru/catalog/noutbuki-ultrabuki/noutbuk-lenovo-thinkpad-x1-carbon-gen-11-14-wuxgacore-i7-1355u16gb1tbltedos-21hm00aprt/</v>
      </c>
    </row>
    <row r="184" spans="1:5" ht="15" outlineLevel="3">
      <c r="A184" s="18" t="s">
        <v>624</v>
      </c>
      <c r="B184" s="18" t="s">
        <v>625</v>
      </c>
      <c r="C184" s="19" t="s">
        <v>626</v>
      </c>
      <c r="D184" s="18" t="s">
        <v>627</v>
      </c>
      <c r="E184" s="20" t="str">
        <f>HYPERLINK("https://alsi.kz/ru/catalog/noutbuki-ultrabuki/noutbuk-lenovo-v14-g4-amn-14-fhdryzen-5-7520u16gb512gb-dos-82yt00luru/","https://alsi.kz/ru/catalog/noutbuki-ultrabuki/noutbuk-lenovo-v14-g4-amn-14-fhdryzen-5-7520u16gb512gb-dos-82yt00luru/")</f>
        <v>https://alsi.kz/ru/catalog/noutbuki-ultrabuki/noutbuk-lenovo-v14-g4-amn-14-fhdryzen-5-7520u16gb512gb-dos-82yt00luru/</v>
      </c>
    </row>
    <row r="185" spans="1:5" ht="15" outlineLevel="3">
      <c r="A185" s="18" t="s">
        <v>628</v>
      </c>
      <c r="B185" s="18" t="s">
        <v>629</v>
      </c>
      <c r="C185" s="19" t="s">
        <v>630</v>
      </c>
      <c r="D185" s="18" t="s">
        <v>631</v>
      </c>
      <c r="E185" s="20" t="str">
        <f>HYPERLINK("https://alsi.kz/ru/catalog/noutbuki-ultrabuki/noutbuk-lenovo-v15-g2-ijl-156-fhdceleron-n45004gb256gb-dos-82qy00phru/","https://alsi.kz/ru/catalog/noutbuki-ultrabuki/noutbuk-lenovo-v15-g2-ijl-156-fhdceleron-n45004gb256gb-dos-82qy00phru/")</f>
        <v>https://alsi.kz/ru/catalog/noutbuki-ultrabuki/noutbuk-lenovo-v15-g2-ijl-156-fhdceleron-n45004gb256gb-dos-82qy00phru/</v>
      </c>
    </row>
    <row r="186" spans="1:5" ht="15" outlineLevel="3">
      <c r="A186" s="18" t="s">
        <v>632</v>
      </c>
      <c r="B186" s="18" t="s">
        <v>633</v>
      </c>
      <c r="C186" s="19" t="s">
        <v>634</v>
      </c>
      <c r="D186" s="18" t="s">
        <v>635</v>
      </c>
      <c r="E186" s="20" t="str">
        <f>HYPERLINK("https://alsi.kz/ru/catalog/noutbuki-ultrabuki/noutbuk-lenovo-v15-g4-amn-156-fhdathlon-silver-7120u8gb256gb-dos-82yu0044ru/","https://alsi.kz/ru/catalog/noutbuki-ultrabuki/noutbuk-lenovo-v15-g4-amn-156-fhdathlon-silver-7120u8gb256gb-dos-82yu0044ru/")</f>
        <v>https://alsi.kz/ru/catalog/noutbuki-ultrabuki/noutbuk-lenovo-v15-g4-amn-156-fhdathlon-silver-7120u8gb256gb-dos-82yu0044ru/</v>
      </c>
    </row>
    <row r="187" spans="1:5" ht="15" outlineLevel="3">
      <c r="A187" s="18" t="s">
        <v>636</v>
      </c>
      <c r="B187" s="18" t="s">
        <v>637</v>
      </c>
      <c r="C187" s="19" t="s">
        <v>638</v>
      </c>
      <c r="D187" s="18" t="s">
        <v>639</v>
      </c>
      <c r="E187" s="20" t="str">
        <f>HYPERLINK("https://alsi.kz/ru/catalog/noutbuki-ultrabuki/noutbuk-lenovo-v15-g4-amn-156fhdryzen-5-7520u8gb512gb-dos-82yu00curu/","https://alsi.kz/ru/catalog/noutbuki-ultrabuki/noutbuk-lenovo-v15-g4-amn-156fhdryzen-5-7520u8gb512gb-dos-82yu00curu/")</f>
        <v>https://alsi.kz/ru/catalog/noutbuki-ultrabuki/noutbuk-lenovo-v15-g4-amn-156fhdryzen-5-7520u8gb512gb-dos-82yu00curu/</v>
      </c>
    </row>
    <row r="188" spans="1:5" ht="15" outlineLevel="3">
      <c r="A188" s="18" t="s">
        <v>640</v>
      </c>
      <c r="B188" s="18" t="s">
        <v>641</v>
      </c>
      <c r="C188" s="19" t="s">
        <v>642</v>
      </c>
      <c r="D188" s="18" t="s">
        <v>643</v>
      </c>
      <c r="E188" s="20" t="str">
        <f>HYPERLINK("https://alsi.kz/ru/catalog/noutbuki-ultrabuki/noutbuk-lenovo-v15-g4-amn-156-fhdryzen-3-7320u8gb256gb-dos-82yu00ugru/","https://alsi.kz/ru/catalog/noutbuki-ultrabuki/noutbuk-lenovo-v15-g4-amn-156-fhdryzen-3-7320u8gb256gb-dos-82yu00ugru/")</f>
        <v>https://alsi.kz/ru/catalog/noutbuki-ultrabuki/noutbuk-lenovo-v15-g4-amn-156-fhdryzen-3-7320u8gb256gb-dos-82yu00ugru/</v>
      </c>
    </row>
    <row r="189" spans="1:5" ht="15" outlineLevel="3">
      <c r="A189" s="18" t="s">
        <v>644</v>
      </c>
      <c r="B189" s="18" t="s">
        <v>645</v>
      </c>
      <c r="C189" s="19" t="s">
        <v>646</v>
      </c>
      <c r="D189" s="18" t="s">
        <v>647</v>
      </c>
      <c r="E189" s="20" t="str">
        <f>HYPERLINK("https://alsi.kz/ru/catalog/noutbuki-ultrabuki/noutbuk-lenovo-v15-g4-amn-156-fhd-ipsryzen-3-7320u-268gb512gbdosblack-82yu00vdru/","https://alsi.kz/ru/catalog/noutbuki-ultrabuki/noutbuk-lenovo-v15-g4-amn-156-fhd-ipsryzen-3-7320u-268gb512gbdosblack-82yu00vdru/")</f>
        <v>https://alsi.kz/ru/catalog/noutbuki-ultrabuki/noutbuk-lenovo-v15-g4-amn-156-fhd-ipsryzen-3-7320u-268gb512gbdosblack-82yu00vdru/</v>
      </c>
    </row>
    <row r="190" spans="1:5" ht="15" outlineLevel="3">
      <c r="A190" s="18" t="s">
        <v>648</v>
      </c>
      <c r="B190" s="18" t="s">
        <v>649</v>
      </c>
      <c r="C190" s="19" t="s">
        <v>650</v>
      </c>
      <c r="D190" s="18" t="s">
        <v>651</v>
      </c>
      <c r="E190" s="20" t="str">
        <f>HYPERLINK("https://alsi.kz/ru/catalog/noutbuki-ultrabuki/noutbuk-lenovo-v15-g4-amn-156-fhd-ipsryzen-5-7520u-288gb512gbdosblack-82yu00veru/","https://alsi.kz/ru/catalog/noutbuki-ultrabuki/noutbuk-lenovo-v15-g4-amn-156-fhd-ipsryzen-5-7520u-288gb512gbdosblack-82yu00veru/")</f>
        <v>https://alsi.kz/ru/catalog/noutbuki-ultrabuki/noutbuk-lenovo-v15-g4-amn-156-fhd-ipsryzen-5-7520u-288gb512gbdosblack-82yu00veru/</v>
      </c>
    </row>
    <row r="191" spans="1:5" ht="15" outlineLevel="3">
      <c r="A191" s="18" t="s">
        <v>652</v>
      </c>
      <c r="B191" s="18" t="s">
        <v>653</v>
      </c>
      <c r="C191" s="19" t="s">
        <v>654</v>
      </c>
      <c r="D191" s="18" t="s">
        <v>655</v>
      </c>
      <c r="E191" s="20" t="str">
        <f>HYPERLINK("https://alsi.kz/ru/catalog/noutbuki-ultrabuki/noutbuk-lenovo-v15-g4-iru-156-fhdcore-i7-1355u16gb512gb-dos-83a1004xru/","https://alsi.kz/ru/catalog/noutbuki-ultrabuki/noutbuk-lenovo-v15-g4-iru-156-fhdcore-i7-1355u16gb512gb-dos-83a1004xru/")</f>
        <v>https://alsi.kz/ru/catalog/noutbuki-ultrabuki/noutbuk-lenovo-v15-g4-iru-156-fhdcore-i7-1355u16gb512gb-dos-83a1004xru/</v>
      </c>
    </row>
    <row r="192" spans="1:5" ht="15" outlineLevel="3">
      <c r="A192" s="18" t="s">
        <v>656</v>
      </c>
      <c r="B192" s="18" t="s">
        <v>657</v>
      </c>
      <c r="C192" s="19" t="s">
        <v>658</v>
      </c>
      <c r="D192" s="18" t="s">
        <v>659</v>
      </c>
      <c r="E192" s="20" t="str">
        <f>HYPERLINK("https://alsi.kz/ru/catalog/noutbuki-ultrabuki/noutbuk-lenovo-v15-g4-iru-156-fhdcore-i5-13420h8gb512gbdos-83a10096ru/","https://alsi.kz/ru/catalog/noutbuki-ultrabuki/noutbuk-lenovo-v15-g4-iru-156-fhdcore-i5-13420h8gb512gbdos-83a10096ru/")</f>
        <v>https://alsi.kz/ru/catalog/noutbuki-ultrabuki/noutbuk-lenovo-v15-g4-iru-156-fhdcore-i5-13420h8gb512gbdos-83a10096ru/</v>
      </c>
    </row>
    <row r="193" spans="1:5" ht="15" outlineLevel="3">
      <c r="A193" s="18" t="s">
        <v>660</v>
      </c>
      <c r="B193" s="18" t="s">
        <v>661</v>
      </c>
      <c r="C193" s="19" t="s">
        <v>662</v>
      </c>
      <c r="D193" s="18" t="s">
        <v>663</v>
      </c>
      <c r="E193" s="20" t="str">
        <f>HYPERLINK("https://alsi.kz/ru/catalog/noutbuki-ultrabuki/noutbuk-lenovo-v15-g4-iru-156-fhdcore-i5-13420h16gb512gb-dos-83a100h0ru/","https://alsi.kz/ru/catalog/noutbuki-ultrabuki/noutbuk-lenovo-v15-g4-iru-156-fhdcore-i5-13420h16gb512gb-dos-83a100h0ru/")</f>
        <v>https://alsi.kz/ru/catalog/noutbuki-ultrabuki/noutbuk-lenovo-v15-g4-iru-156-fhdcore-i5-13420h16gb512gb-dos-83a100h0ru/</v>
      </c>
    </row>
    <row r="194" spans="1:5" ht="15" outlineLevel="3">
      <c r="A194" s="18">
        <v>229492</v>
      </c>
      <c r="B194" s="18" t="s">
        <v>664</v>
      </c>
      <c r="C194" s="19" t="s">
        <v>665</v>
      </c>
      <c r="D194" s="18" t="s">
        <v>666</v>
      </c>
      <c r="E194" s="20" t="str">
        <f>HYPERLINK("https://alsi.kz/ru/catalog/noutbuki-ultrabuki/noutbuk-lenovo-v15-gen2-itl-82kb000dru/","https://alsi.kz/ru/catalog/noutbuki-ultrabuki/noutbuk-lenovo-v15-gen2-itl-82kb000dru/")</f>
        <v>https://alsi.kz/ru/catalog/noutbuki-ultrabuki/noutbuk-lenovo-v15-gen2-itl-82kb000dru/</v>
      </c>
    </row>
    <row r="195" spans="1:5" ht="15" outlineLevel="3">
      <c r="A195" s="18" t="s">
        <v>667</v>
      </c>
      <c r="B195" s="18" t="s">
        <v>668</v>
      </c>
      <c r="C195" s="19" t="s">
        <v>669</v>
      </c>
      <c r="D195" s="18" t="s">
        <v>422</v>
      </c>
      <c r="E195" s="20" t="str">
        <f>HYPERLINK("https://alsi.kz/ru/catalog/noutbuki-ultrabuki/noutbuk-omen-16-wd0000ci-161-fhd-ips-144hz-250nt-core-i5-13420h16gb512gbrtx-4050-6gbw11hshad/","https://alsi.kz/ru/catalog/noutbuki-ultrabuki/noutbuk-omen-16-wd0000ci-161-fhd-ips-144hz-250nt-core-i5-13420h16gb512gbrtx-4050-6gbw11hshad/")</f>
        <v>https://alsi.kz/ru/catalog/noutbuki-ultrabuki/noutbuk-omen-16-wd0000ci-161-fhd-ips-144hz-250nt-core-i5-13420h16gb512gbrtx-4050-6gbw11hshad/</v>
      </c>
    </row>
    <row r="196" spans="1:5" ht="15" outlineLevel="3">
      <c r="A196" s="18" t="s">
        <v>670</v>
      </c>
      <c r="B196" s="18" t="s">
        <v>671</v>
      </c>
      <c r="C196" s="19" t="s">
        <v>672</v>
      </c>
      <c r="D196" s="18" t="s">
        <v>673</v>
      </c>
      <c r="E196" s="20" t="str">
        <f>HYPERLINK("https://alsi.kz/ru/catalog/noutbuki-ultrabuki/noutbuk-razer-blade-17-173-qhd-core-i7-12800h-16gb-1tb-ssd-rtx-3060-rz09-0423eed3-r3e1/","https://alsi.kz/ru/catalog/noutbuki-ultrabuki/noutbuk-razer-blade-17-173-qhd-core-i7-12800h-16gb-1tb-ssd-rtx-3060-rz09-0423eed3-r3e1/")</f>
        <v>https://alsi.kz/ru/catalog/noutbuki-ultrabuki/noutbuk-razer-blade-17-173-qhd-core-i7-12800h-16gb-1tb-ssd-rtx-3060-rz09-0423eed3-r3e1/</v>
      </c>
    </row>
    <row r="197" spans="1:5" ht="15" outlineLevel="3">
      <c r="A197" s="18" t="s">
        <v>674</v>
      </c>
      <c r="B197" s="18" t="s">
        <v>675</v>
      </c>
      <c r="C197" s="19" t="s">
        <v>676</v>
      </c>
      <c r="D197" s="18" t="s">
        <v>677</v>
      </c>
      <c r="E197" s="20" t="str">
        <f>HYPERLINK("https://alsi.kz/ru/catalog/noutbuki-ultrabuki/noutbuk-xiaomi-redmibook-15-156-fhd-ips-core-i3-1115g4-8gb-256gb-dos-xma2101-bnjyu4525ru/","https://alsi.kz/ru/catalog/noutbuki-ultrabuki/noutbuk-xiaomi-redmibook-15-156-fhd-ips-core-i3-1115g4-8gb-256gb-dos-xma2101-bnjyu4525ru/")</f>
        <v>https://alsi.kz/ru/catalog/noutbuki-ultrabuki/noutbuk-xiaomi-redmibook-15-156-fhd-ips-core-i3-1115g4-8gb-256gb-dos-xma2101-bnjyu4525ru/</v>
      </c>
    </row>
    <row r="198" spans="1:5" ht="15" outlineLevel="3">
      <c r="A198" s="18">
        <v>239593</v>
      </c>
      <c r="B198" s="18" t="s">
        <v>678</v>
      </c>
      <c r="C198" s="19" t="s">
        <v>679</v>
      </c>
      <c r="D198" s="18" t="s">
        <v>680</v>
      </c>
      <c r="E198" s="20" t="str">
        <f>HYPERLINK("https://alsi.kz/ru/catalog/noutbuki-ultrabuki/rabochaya-stanciya-dell-precision-3580-210-bgdo/","https://alsi.kz/ru/catalog/noutbuki-ultrabuki/rabochaya-stanciya-dell-precision-3580-210-bgdo/")</f>
        <v>https://alsi.kz/ru/catalog/noutbuki-ultrabuki/rabochaya-stanciya-dell-precision-3580-210-bgdo/</v>
      </c>
    </row>
    <row r="199" spans="1:5" ht="15" outlineLevel="3">
      <c r="A199" s="18">
        <v>239594</v>
      </c>
      <c r="B199" s="18" t="s">
        <v>681</v>
      </c>
      <c r="C199" s="19" t="s">
        <v>682</v>
      </c>
      <c r="D199" s="18" t="s">
        <v>683</v>
      </c>
      <c r="E199" s="20" t="str">
        <f>HYPERLINK("https://alsi.kz/ru/catalog/noutbuki-ultrabuki/rabochaya-stanciya-dell-precision-3580-210-bgdo_1/","https://alsi.kz/ru/catalog/noutbuki-ultrabuki/rabochaya-stanciya-dell-precision-3580-210-bgdo_1/")</f>
        <v>https://alsi.kz/ru/catalog/noutbuki-ultrabuki/rabochaya-stanciya-dell-precision-3580-210-bgdo_1/</v>
      </c>
    </row>
    <row r="200" spans="1:5" ht="15" outlineLevel="3">
      <c r="A200" s="18">
        <v>239596</v>
      </c>
      <c r="B200" s="18" t="s">
        <v>684</v>
      </c>
      <c r="C200" s="19" t="s">
        <v>685</v>
      </c>
      <c r="D200" s="18" t="s">
        <v>686</v>
      </c>
      <c r="E200" s="20" t="str">
        <f>HYPERLINK("https://alsi.kz/ru/catalog/noutbuki-ultrabuki/rabochaya-stanciya-dell-precision-3580-210-bgdo_3/","https://alsi.kz/ru/catalog/noutbuki-ultrabuki/rabochaya-stanciya-dell-precision-3580-210-bgdo_3/")</f>
        <v>https://alsi.kz/ru/catalog/noutbuki-ultrabuki/rabochaya-stanciya-dell-precision-3580-210-bgdo_3/</v>
      </c>
    </row>
    <row r="201" spans="1:5" ht="15" outlineLevel="3">
      <c r="A201" s="18">
        <v>239598</v>
      </c>
      <c r="B201" s="18" t="s">
        <v>687</v>
      </c>
      <c r="C201" s="19" t="s">
        <v>688</v>
      </c>
      <c r="D201" s="18" t="s">
        <v>689</v>
      </c>
      <c r="E201" s="20" t="str">
        <f>HYPERLINK("https://alsi.kz/ru/catalog/noutbuki-ultrabuki/rabochaya-stanciya-dell-precision-3581-210-bgdt_4/","https://alsi.kz/ru/catalog/noutbuki-ultrabuki/rabochaya-stanciya-dell-precision-3581-210-bgdt_4/")</f>
        <v>https://alsi.kz/ru/catalog/noutbuki-ultrabuki/rabochaya-stanciya-dell-precision-3581-210-bgdt_4/</v>
      </c>
    </row>
    <row r="202" spans="1:5" ht="15" outlineLevel="3">
      <c r="A202" s="18">
        <v>239597</v>
      </c>
      <c r="B202" s="18" t="s">
        <v>690</v>
      </c>
      <c r="C202" s="19" t="s">
        <v>691</v>
      </c>
      <c r="D202" s="18" t="s">
        <v>692</v>
      </c>
      <c r="E202" s="20" t="str">
        <f>HYPERLINK("https://alsi.kz/ru/catalog/noutbuki-ultrabuki/rabochaya-stanciya-dell-precision-3581-210-bgdt_5/","https://alsi.kz/ru/catalog/noutbuki-ultrabuki/rabochaya-stanciya-dell-precision-3581-210-bgdt_5/")</f>
        <v>https://alsi.kz/ru/catalog/noutbuki-ultrabuki/rabochaya-stanciya-dell-precision-3581-210-bgdt_5/</v>
      </c>
    </row>
    <row r="203" spans="1:5" ht="15" outlineLevel="3">
      <c r="A203" s="18">
        <v>239595</v>
      </c>
      <c r="B203" s="18" t="s">
        <v>693</v>
      </c>
      <c r="C203" s="19" t="s">
        <v>694</v>
      </c>
      <c r="D203" s="18" t="s">
        <v>695</v>
      </c>
      <c r="E203" s="20" t="str">
        <f>HYPERLINK("https://alsi.kz/ru/catalog/noutbuki-ultrabuki/rabochaya-stanciya-dell-precision-3581-210-bgdt_6/","https://alsi.kz/ru/catalog/noutbuki-ultrabuki/rabochaya-stanciya-dell-precision-3581-210-bgdt_6/")</f>
        <v>https://alsi.kz/ru/catalog/noutbuki-ultrabuki/rabochaya-stanciya-dell-precision-3581-210-bgdt_6/</v>
      </c>
    </row>
    <row r="204" spans="1:5" ht="15" outlineLevel="2">
      <c r="A204" s="15" t="s">
        <v>696</v>
      </c>
      <c r="B204" s="16"/>
      <c r="C204" s="16"/>
      <c r="D204" s="17"/>
      <c r="E204" s="14" t="str">
        <f>HYPERLINK("http://alsi.kz/ru/catalog/monobloki/","http://alsi.kz/ru/catalog/monobloki/")</f>
        <v>http://alsi.kz/ru/catalog/monobloki/</v>
      </c>
    </row>
    <row r="205" spans="1:5" ht="15" outlineLevel="3">
      <c r="A205" s="18">
        <v>237254</v>
      </c>
      <c r="B205" s="18" t="s">
        <v>697</v>
      </c>
      <c r="C205" s="19" t="s">
        <v>698</v>
      </c>
      <c r="D205" s="18" t="s">
        <v>699</v>
      </c>
      <c r="E205" s="20" t="str">
        <f>HYPERLINK("https://alsi.kz/ru/catalog/monobloki/monoblok-aiwa-pf2401-f-8-256-pf2401-f-8-256/","https://alsi.kz/ru/catalog/monobloki/monoblok-aiwa-pf2401-f-8-256-pf2401-f-8-256/")</f>
        <v>https://alsi.kz/ru/catalog/monobloki/monoblok-aiwa-pf2401-f-8-256-pf2401-f-8-256/</v>
      </c>
    </row>
    <row r="206" spans="1:5" ht="15" outlineLevel="3">
      <c r="A206" s="18">
        <v>237255</v>
      </c>
      <c r="B206" s="18" t="s">
        <v>700</v>
      </c>
      <c r="C206" s="19" t="s">
        <v>701</v>
      </c>
      <c r="D206" s="18" t="s">
        <v>702</v>
      </c>
      <c r="E206" s="20" t="str">
        <f>HYPERLINK("https://alsi.kz/ru/catalog/monobloki/monoblok-aiwa-pf2402-d-8-512-pf2402-d-8-512/","https://alsi.kz/ru/catalog/monobloki/monoblok-aiwa-pf2402-d-8-512-pf2402-d-8-512/")</f>
        <v>https://alsi.kz/ru/catalog/monobloki/monoblok-aiwa-pf2402-d-8-512-pf2402-d-8-512/</v>
      </c>
    </row>
    <row r="207" spans="1:5" ht="15" outlineLevel="3">
      <c r="A207" s="18">
        <v>237256</v>
      </c>
      <c r="B207" s="18" t="s">
        <v>703</v>
      </c>
      <c r="C207" s="19" t="s">
        <v>704</v>
      </c>
      <c r="D207" s="18" t="s">
        <v>705</v>
      </c>
      <c r="E207" s="20" t="str">
        <f>HYPERLINK("https://alsi.kz/ru/catalog/monobloki/monoblok-aiwa-pf2702-k-8-512-pf2702-k-8-512/","https://alsi.kz/ru/catalog/monobloki/monoblok-aiwa-pf2702-k-8-512-pf2702-k-8-512/")</f>
        <v>https://alsi.kz/ru/catalog/monobloki/monoblok-aiwa-pf2702-k-8-512-pf2702-k-8-512/</v>
      </c>
    </row>
    <row r="208" spans="1:5" ht="15" outlineLevel="3">
      <c r="A208" s="18" t="s">
        <v>706</v>
      </c>
      <c r="B208" s="18" t="s">
        <v>707</v>
      </c>
      <c r="C208" s="19" t="s">
        <v>708</v>
      </c>
      <c r="D208" s="18" t="s">
        <v>709</v>
      </c>
      <c r="E208" s="20" t="str">
        <f>HYPERLINK("https://alsi.kz/ru/catalog/monobloki/monoblok-asus-a3202wba-ba009m-2145-fhdcore-i3-1215u8gb512gb-dos-chernyy-wd-kbmswi-fi6bt53/","https://alsi.kz/ru/catalog/monobloki/monoblok-asus-a3202wba-ba009m-2145-fhdcore-i3-1215u8gb512gb-dos-chernyy-wd-kbmswi-fi6bt53/")</f>
        <v>https://alsi.kz/ru/catalog/monobloki/monoblok-asus-a3202wba-ba009m-2145-fhdcore-i3-1215u8gb512gb-dos-chernyy-wd-kbmswi-fi6bt53/</v>
      </c>
    </row>
    <row r="209" spans="1:5" ht="15" outlineLevel="3">
      <c r="A209" s="18" t="s">
        <v>710</v>
      </c>
      <c r="B209" s="18" t="s">
        <v>711</v>
      </c>
      <c r="C209" s="19" t="s">
        <v>712</v>
      </c>
      <c r="D209" s="18" t="s">
        <v>713</v>
      </c>
      <c r="E209" s="20" t="str">
        <f>HYPERLINK("https://alsi.kz/ru/catalog/monobloki/monoblok-asus-a5402whak-ba121x-core-i5-11500b16gb1tb-hdd512-ssdw11p-90pt0372-m024s0/","https://alsi.kz/ru/catalog/monobloki/monoblok-asus-a5402whak-ba121x-core-i5-11500b16gb1tb-hdd512-ssdw11p-90pt0372-m024s0/")</f>
        <v>https://alsi.kz/ru/catalog/monobloki/monoblok-asus-a5402whak-ba121x-core-i5-11500b16gb1tb-hdd512-ssdw11p-90pt0372-m024s0/</v>
      </c>
    </row>
    <row r="210" spans="1:5" ht="15" outlineLevel="3">
      <c r="A210" s="18" t="s">
        <v>714</v>
      </c>
      <c r="B210" s="18" t="s">
        <v>715</v>
      </c>
      <c r="C210" s="19" t="s">
        <v>716</v>
      </c>
      <c r="D210" s="18" t="s">
        <v>717</v>
      </c>
      <c r="E210" s="20" t="str">
        <f>HYPERLINK("https://alsi.kz/ru/catalog/monobloki/monoblok-asus-e3402wba-ba011w-238-fhdcore-i3-1215u8gb512gb-w11h-wd-kbms-chernyy-90pt03g3-m06/","https://alsi.kz/ru/catalog/monobloki/monoblok-asus-e3402wba-ba011w-238-fhdcore-i3-1215u8gb512gb-w11h-wd-kbms-chernyy-90pt03g3-m06/")</f>
        <v>https://alsi.kz/ru/catalog/monobloki/monoblok-asus-e3402wba-ba011w-238-fhdcore-i3-1215u8gb512gb-w11h-wd-kbms-chernyy-90pt03g3-m06/</v>
      </c>
    </row>
    <row r="211" spans="1:5" ht="15" outlineLevel="3">
      <c r="A211" s="18" t="s">
        <v>718</v>
      </c>
      <c r="B211" s="18" t="s">
        <v>719</v>
      </c>
      <c r="C211" s="19" t="s">
        <v>720</v>
      </c>
      <c r="D211" s="18" t="s">
        <v>721</v>
      </c>
      <c r="E211" s="20" t="str">
        <f>HYPERLINK("https://alsi.kz/ru/catalog/monobloki/monoblok-asus-e3402wbak-ba219x-238-fhdcore-i5-1235u8gb512gb-w11p-wl-kbms-chernyy-90pt03g3-m/","https://alsi.kz/ru/catalog/monobloki/monoblok-asus-e3402wbak-ba219x-238-fhdcore-i5-1235u8gb512gb-w11p-wl-kbms-chernyy-90pt03g3-m/")</f>
        <v>https://alsi.kz/ru/catalog/monobloki/monoblok-asus-e3402wbak-ba219x-238-fhdcore-i5-1235u8gb512gb-w11p-wl-kbms-chernyy-90pt03g3-m/</v>
      </c>
    </row>
    <row r="212" spans="1:5" ht="15" outlineLevel="3">
      <c r="A212" s="18" t="s">
        <v>722</v>
      </c>
      <c r="B212" s="18" t="s">
        <v>723</v>
      </c>
      <c r="C212" s="19" t="s">
        <v>724</v>
      </c>
      <c r="D212" s="18" t="s">
        <v>725</v>
      </c>
      <c r="E212" s="20" t="str">
        <f>HYPERLINK("https://alsi.kz/ru/catalog/monobloki/monoblok-asus-e3402wbak-ba226m-238-fhdcore-i7-1255u16gb512gb-dos-wl-kbms-chernyy-90pt03g3-m0/","https://alsi.kz/ru/catalog/monobloki/monoblok-asus-e3402wbak-ba226m-238-fhdcore-i7-1255u16gb512gb-dos-wl-kbms-chernyy-90pt03g3-m0/")</f>
        <v>https://alsi.kz/ru/catalog/monobloki/monoblok-asus-e3402wbak-ba226m-238-fhdcore-i7-1255u16gb512gb-dos-wl-kbms-chernyy-90pt03g3-m0/</v>
      </c>
    </row>
    <row r="213" spans="1:5" ht="15" outlineLevel="3">
      <c r="A213" s="18" t="s">
        <v>726</v>
      </c>
      <c r="B213" s="18" t="s">
        <v>727</v>
      </c>
      <c r="C213" s="19" t="s">
        <v>728</v>
      </c>
      <c r="D213" s="18" t="s">
        <v>729</v>
      </c>
      <c r="E213" s="20" t="str">
        <f>HYPERLINK("https://alsi.kz/ru/catalog/monobloki/monoblok-asus-e3402wbak-wa058w-238-fhd-core-i5-1235u8gb512gb-w11h-belyy-wrls-kbmouse-90pt03/","https://alsi.kz/ru/catalog/monobloki/monoblok-asus-e3402wbak-wa058w-238-fhd-core-i5-1235u8gb512gb-w11h-belyy-wrls-kbmouse-90pt03/")</f>
        <v>https://alsi.kz/ru/catalog/monobloki/monoblok-asus-e3402wbak-wa058w-238-fhd-core-i5-1235u8gb512gb-w11h-belyy-wrls-kbmouse-90pt03/</v>
      </c>
    </row>
    <row r="214" spans="1:5" ht="15" outlineLevel="3">
      <c r="A214" s="18" t="s">
        <v>730</v>
      </c>
      <c r="B214" s="18" t="s">
        <v>731</v>
      </c>
      <c r="C214" s="19" t="s">
        <v>732</v>
      </c>
      <c r="D214" s="18" t="s">
        <v>721</v>
      </c>
      <c r="E214" s="20" t="str">
        <f>HYPERLINK("https://alsi.kz/ru/catalog/monobloki/monoblok-asus-e3402wbak-wa070x-238-fhdcore-i5-1235u8gb512gbw11p-wl-kbms-belyy-90pt03g4-m03/","https://alsi.kz/ru/catalog/monobloki/monoblok-asus-e3402wbak-wa070x-238-fhdcore-i5-1235u8gb512gbw11p-wl-kbms-belyy-90pt03g4-m03/")</f>
        <v>https://alsi.kz/ru/catalog/monobloki/monoblok-asus-e3402wbak-wa070x-238-fhdcore-i5-1235u8gb512gbw11p-wl-kbms-belyy-90pt03g4-m03/</v>
      </c>
    </row>
    <row r="215" spans="1:5" ht="15" outlineLevel="3">
      <c r="A215" s="18">
        <v>238402</v>
      </c>
      <c r="B215" s="18" t="s">
        <v>731</v>
      </c>
      <c r="C215" s="19" t="s">
        <v>733</v>
      </c>
      <c r="D215" s="18" t="s">
        <v>734</v>
      </c>
      <c r="E215" s="20" t="str">
        <f>HYPERLINK("https://alsi.kz/ru/catalog/monobloki/monoblok-asus-e3402wbak-wa070x-90pt03g4-m03170/","https://alsi.kz/ru/catalog/monobloki/monoblok-asus-e3402wbak-wa070x-90pt03g4-m03170/")</f>
        <v>https://alsi.kz/ru/catalog/monobloki/monoblok-asus-e3402wbak-wa070x-90pt03g4-m03170/</v>
      </c>
    </row>
    <row r="216" spans="1:5" ht="15" outlineLevel="3">
      <c r="A216" s="18" t="s">
        <v>735</v>
      </c>
      <c r="B216" s="18" t="s">
        <v>736</v>
      </c>
      <c r="C216" s="19" t="s">
        <v>737</v>
      </c>
      <c r="D216" s="18" t="s">
        <v>717</v>
      </c>
      <c r="E216" s="20" t="str">
        <f>HYPERLINK("https://alsi.kz/ru/catalog/monobloki/monoblok-asus-e3402wba-wpc001w-238-fhdcore-i3-1215u8gb512gbw11h-wd-kbms-belyy-90pt03g4-m06/","https://alsi.kz/ru/catalog/monobloki/monoblok-asus-e3402wba-wpc001w-238-fhdcore-i3-1215u8gb512gbw11h-wd-kbms-belyy-90pt03g4-m06/")</f>
        <v>https://alsi.kz/ru/catalog/monobloki/monoblok-asus-e3402wba-wpc001w-238-fhdcore-i3-1215u8gb512gbw11h-wd-kbms-belyy-90pt03g4-m06/</v>
      </c>
    </row>
    <row r="217" spans="1:5" ht="15" outlineLevel="3">
      <c r="A217" s="18" t="s">
        <v>738</v>
      </c>
      <c r="B217" s="18" t="s">
        <v>739</v>
      </c>
      <c r="C217" s="19" t="s">
        <v>740</v>
      </c>
      <c r="D217" s="18" t="s">
        <v>741</v>
      </c>
      <c r="E217" s="20" t="str">
        <f>HYPERLINK("https://alsi.kz/ru/catalog/monobloki/monoblok-asus-e5402wvak-ba1170-238-fhd-hascore-i7-1360p16gb512gb-dos-chernyy-wl-kbms-wi-fi-6/","https://alsi.kz/ru/catalog/monobloki/monoblok-asus-e5402wvak-ba1170-238-fhd-hascore-i7-1360p16gb512gb-dos-chernyy-wl-kbms-wi-fi-6/")</f>
        <v>https://alsi.kz/ru/catalog/monobloki/monoblok-asus-e5402wvak-ba1170-238-fhd-hascore-i7-1360p16gb512gb-dos-chernyy-wl-kbms-wi-fi-6/</v>
      </c>
    </row>
    <row r="218" spans="1:5" ht="15" outlineLevel="3">
      <c r="A218" s="18" t="s">
        <v>742</v>
      </c>
      <c r="B218" s="18" t="s">
        <v>743</v>
      </c>
      <c r="C218" s="19" t="s">
        <v>744</v>
      </c>
      <c r="D218" s="18" t="s">
        <v>745</v>
      </c>
      <c r="E218" s="20" t="str">
        <f>HYPERLINK("https://alsi.kz/ru/catalog/monobloki/monoblok-asus-e5402wvak-ba162x-238-fhd-has-core-i5-1340p8gb512gb-wl-kbmsw11p-chernyy-90pt03/","https://alsi.kz/ru/catalog/monobloki/monoblok-asus-e5402wvak-ba162x-238-fhd-has-core-i5-1340p8gb512gb-wl-kbmsw11p-chernyy-90pt03/")</f>
        <v>https://alsi.kz/ru/catalog/monobloki/monoblok-asus-e5402wvak-ba162x-238-fhd-has-core-i5-1340p8gb512gb-wl-kbmsw11p-chernyy-90pt03/</v>
      </c>
    </row>
    <row r="219" spans="1:5" ht="15" outlineLevel="3">
      <c r="A219" s="18" t="s">
        <v>746</v>
      </c>
      <c r="B219" s="18" t="s">
        <v>747</v>
      </c>
      <c r="C219" s="19" t="s">
        <v>748</v>
      </c>
      <c r="D219" s="18" t="s">
        <v>741</v>
      </c>
      <c r="E219" s="20" t="str">
        <f>HYPERLINK("https://alsi.kz/ru/catalog/monobloki/monoblok-asus-e5702wvak-ba0120-27-fhd-core-i5-1340p16gb512gb-wl-kbmsdos-chernyy-90pt03n1-m00/","https://alsi.kz/ru/catalog/monobloki/monoblok-asus-e5702wvak-ba0120-27-fhd-core-i5-1340p16gb512gb-wl-kbmsdos-chernyy-90pt03n1-m00/")</f>
        <v>https://alsi.kz/ru/catalog/monobloki/monoblok-asus-e5702wvak-ba0120-27-fhd-core-i5-1340p16gb512gb-wl-kbmsdos-chernyy-90pt03n1-m00/</v>
      </c>
    </row>
    <row r="220" spans="1:5" ht="15" outlineLevel="3">
      <c r="A220" s="18">
        <v>236402</v>
      </c>
      <c r="B220" s="18" t="s">
        <v>749</v>
      </c>
      <c r="C220" s="19" t="s">
        <v>750</v>
      </c>
      <c r="D220" s="18" t="s">
        <v>751</v>
      </c>
      <c r="E220" s="20" t="str">
        <f>HYPERLINK("https://alsi.kz/ru/catalog/monobloki/monoblok-asus-f3702wfak-wa0060-90pt03m1-m004c0/","https://alsi.kz/ru/catalog/monobloki/monoblok-asus-f3702wfak-wa0060-90pt03m1-m004c0/")</f>
        <v>https://alsi.kz/ru/catalog/monobloki/monoblok-asus-f3702wfak-wa0060-90pt03m1-m004c0/</v>
      </c>
    </row>
    <row r="221" spans="1:5" ht="15" outlineLevel="3">
      <c r="A221" s="18">
        <v>224146</v>
      </c>
      <c r="B221" s="18" t="s">
        <v>752</v>
      </c>
      <c r="C221" s="19" t="s">
        <v>753</v>
      </c>
      <c r="D221" s="18" t="s">
        <v>754</v>
      </c>
      <c r="E221" s="20" t="str">
        <f>HYPERLINK("https://alsi.kz/ru/catalog/monobloki/monoblok-dell-optiplex-3280-all-in-one-xcto-210-avph_123/","https://alsi.kz/ru/catalog/monobloki/monoblok-dell-optiplex-3280-all-in-one-xcto-210-avph_123/")</f>
        <v>https://alsi.kz/ru/catalog/monobloki/monoblok-dell-optiplex-3280-all-in-one-xcto-210-avph_123/</v>
      </c>
    </row>
    <row r="222" spans="1:5" ht="15" outlineLevel="3">
      <c r="A222" s="18" t="s">
        <v>755</v>
      </c>
      <c r="B222" s="18" t="s">
        <v>756</v>
      </c>
      <c r="C222" s="19" t="s">
        <v>757</v>
      </c>
      <c r="D222" s="18" t="s">
        <v>758</v>
      </c>
      <c r="E222" s="20" t="str">
        <f>HYPERLINK("https://alsi.kz/ru/catalog/monobloki/monoblok-dell-optiplex-5400-238-fhdcore-i5-12500-3-ghz8gb256gbw11p-netovarnyy-vid-bez-garant/","https://alsi.kz/ru/catalog/monobloki/monoblok-dell-optiplex-5400-238-fhdcore-i5-12500-3-ghz8gb256gbw11p-netovarnyy-vid-bez-garant/")</f>
        <v>https://alsi.kz/ru/catalog/monobloki/monoblok-dell-optiplex-5400-238-fhdcore-i5-12500-3-ghz8gb256gbw11p-netovarnyy-vid-bez-garant/</v>
      </c>
    </row>
    <row r="223" spans="1:5" ht="15" outlineLevel="3">
      <c r="A223" s="18" t="s">
        <v>759</v>
      </c>
      <c r="B223" s="18" t="s">
        <v>760</v>
      </c>
      <c r="C223" s="19" t="s">
        <v>761</v>
      </c>
      <c r="D223" s="18" t="s">
        <v>762</v>
      </c>
      <c r="E223" s="20" t="str">
        <f>HYPERLINK("https://alsi.kz/ru/catalog/monobloki/monoblok-dell-optiplex-5490-238-fhd-wva-core-i5-10600t-8gb-512gb-w11p-usb-kbms-210-ayru_/","https://alsi.kz/ru/catalog/monobloki/monoblok-dell-optiplex-5490-238-fhd-wva-core-i5-10600t-8gb-512gb-w11p-usb-kbms-210-ayru_/")</f>
        <v>https://alsi.kz/ru/catalog/monobloki/monoblok-dell-optiplex-5490-238-fhd-wva-core-i5-10600t-8gb-512gb-w11p-usb-kbms-210-ayru_/</v>
      </c>
    </row>
    <row r="224" spans="1:5" ht="15" outlineLevel="3">
      <c r="A224" s="18" t="s">
        <v>763</v>
      </c>
      <c r="B224" s="18" t="s">
        <v>764</v>
      </c>
      <c r="C224" s="19" t="s">
        <v>765</v>
      </c>
      <c r="D224" s="18" t="s">
        <v>333</v>
      </c>
      <c r="E224" s="20" t="str">
        <f>HYPERLINK("https://alsi.kz/ru/catalog/monobloki/monoblok-dell-optiplex-5490-210-ayrs-z1-238-fhd-core-i5-10500t8gb256gbw11pro-k222606/","https://alsi.kz/ru/catalog/monobloki/monoblok-dell-optiplex-5490-210-ayrs-z1-238-fhd-core-i5-10500t8gb256gbw11pro-k222606/")</f>
        <v>https://alsi.kz/ru/catalog/monobloki/monoblok-dell-optiplex-5490-210-ayrs-z1-238-fhd-core-i5-10500t8gb256gbw11pro-k222606/</v>
      </c>
    </row>
    <row r="225" spans="1:5" ht="15" outlineLevel="3">
      <c r="A225" s="18">
        <v>220630</v>
      </c>
      <c r="B225" s="18" t="s">
        <v>766</v>
      </c>
      <c r="C225" s="19" t="s">
        <v>767</v>
      </c>
      <c r="D225" s="18" t="s">
        <v>768</v>
      </c>
      <c r="E225" s="20" t="str">
        <f>HYPERLINK("https://alsi.kz/ru/catalog/monobloki/monoblok-dell-optiplex-7490-all-in-one-xcto-210-ayvv_1/","https://alsi.kz/ru/catalog/monobloki/monoblok-dell-optiplex-7490-all-in-one-xcto-210-ayvv_1/")</f>
        <v>https://alsi.kz/ru/catalog/monobloki/monoblok-dell-optiplex-7490-all-in-one-xcto-210-ayvv_1/</v>
      </c>
    </row>
    <row r="226" spans="1:5" ht="15" outlineLevel="3">
      <c r="A226" s="18" t="s">
        <v>769</v>
      </c>
      <c r="B226" s="18" t="s">
        <v>770</v>
      </c>
      <c r="C226" s="19" t="s">
        <v>771</v>
      </c>
      <c r="D226" s="18" t="s">
        <v>772</v>
      </c>
      <c r="E226" s="20" t="str">
        <f>HYPERLINK("https://alsi.kz/ru/catalog/monobloki/monoblok-hp-eliteone-800-g6-9je91avtc2-238fhd-core-i5-1050016gb512gbno-oddw10pro-k220204/","https://alsi.kz/ru/catalog/monobloki/monoblok-hp-eliteone-800-g6-9je91avtc2-238fhd-core-i5-1050016gb512gbno-oddw10pro-k220204/")</f>
        <v>https://alsi.kz/ru/catalog/monobloki/monoblok-hp-eliteone-800-g6-9je91avtc2-238fhd-core-i5-1050016gb512gbno-oddw10pro-k220204/</v>
      </c>
    </row>
    <row r="227" spans="1:5" ht="15" outlineLevel="3">
      <c r="A227" s="18">
        <v>237423</v>
      </c>
      <c r="B227" s="18" t="s">
        <v>773</v>
      </c>
      <c r="C227" s="19" t="s">
        <v>774</v>
      </c>
      <c r="D227" s="18" t="s">
        <v>775</v>
      </c>
      <c r="E227" s="20" t="str">
        <f>HYPERLINK("https://alsi.kz/ru/catalog/monobloki/monoblok-hp-europe-proone-240-g9-6b2a2eabja/","https://alsi.kz/ru/catalog/monobloki/monoblok-hp-europe-proone-240-g9-6b2a2eabja/")</f>
        <v>https://alsi.kz/ru/catalog/monobloki/monoblok-hp-europe-proone-240-g9-6b2a2eabja/</v>
      </c>
    </row>
    <row r="228" spans="1:5" ht="15" outlineLevel="3">
      <c r="A228" s="18">
        <v>237420</v>
      </c>
      <c r="B228" s="18" t="s">
        <v>776</v>
      </c>
      <c r="C228" s="19" t="s">
        <v>777</v>
      </c>
      <c r="D228" s="18" t="s">
        <v>778</v>
      </c>
      <c r="E228" s="20" t="str">
        <f>HYPERLINK("https://alsi.kz/ru/catalog/monobloki/monoblok-hp-europe-proone-440-g9-884h1eabja/","https://alsi.kz/ru/catalog/monobloki/monoblok-hp-europe-proone-440-g9-884h1eabja/")</f>
        <v>https://alsi.kz/ru/catalog/monobloki/monoblok-hp-europe-proone-440-g9-884h1eabja/</v>
      </c>
    </row>
    <row r="229" spans="1:5" ht="15" outlineLevel="3">
      <c r="A229" s="18">
        <v>231962</v>
      </c>
      <c r="B229" s="18" t="s">
        <v>779</v>
      </c>
      <c r="C229" s="19" t="s">
        <v>780</v>
      </c>
      <c r="D229" s="18" t="s">
        <v>781</v>
      </c>
      <c r="E229" s="20" t="str">
        <f>HYPERLINK("https://alsi.kz/ru/catalog/monobloki/monoblok-hp-europe-proone-440-g9-aio-564f8avtc2/","https://alsi.kz/ru/catalog/monobloki/monoblok-hp-europe-proone-440-g9-aio-564f8avtc2/")</f>
        <v>https://alsi.kz/ru/catalog/monobloki/monoblok-hp-europe-proone-440-g9-aio-564f8avtc2/</v>
      </c>
    </row>
    <row r="230" spans="1:5" ht="15" outlineLevel="3">
      <c r="A230" s="18" t="s">
        <v>782</v>
      </c>
      <c r="B230" s="18" t="s">
        <v>783</v>
      </c>
      <c r="C230" s="19" t="s">
        <v>784</v>
      </c>
      <c r="D230" s="18" t="s">
        <v>785</v>
      </c>
      <c r="E230" s="20" t="str">
        <f>HYPERLINK("https://alsi.kz/ru/catalog/monobloki/monoblok-hp-proone-240-g9-238-fhd-core-i5-1235u-1316gb256gbw11p-6b2f8eabja/","https://alsi.kz/ru/catalog/monobloki/monoblok-hp-proone-240-g9-238-fhd-core-i5-1235u-1316gb256gbw11p-6b2f8eabja/")</f>
        <v>https://alsi.kz/ru/catalog/monobloki/monoblok-hp-proone-240-g9-238-fhd-core-i5-1235u-1316gb256gbw11p-6b2f8eabja/</v>
      </c>
    </row>
    <row r="231" spans="1:5" ht="15" outlineLevel="3">
      <c r="A231" s="18" t="s">
        <v>786</v>
      </c>
      <c r="B231" s="18" t="s">
        <v>787</v>
      </c>
      <c r="C231" s="19" t="s">
        <v>788</v>
      </c>
      <c r="D231" s="18" t="s">
        <v>789</v>
      </c>
      <c r="E231" s="20" t="str">
        <f>HYPERLINK("https://alsi.kz/ru/catalog/monobloki/monoblok-hp-proone-440-g6-24-core-i3-10100t-8gb-256gb-ssd-dvd-w-w10p-23g69ea/","https://alsi.kz/ru/catalog/monobloki/monoblok-hp-proone-440-g6-24-core-i3-10100t-8gb-256gb-ssd-dvd-w-w10p-23g69ea/")</f>
        <v>https://alsi.kz/ru/catalog/monobloki/monoblok-hp-proone-440-g6-24-core-i3-10100t-8gb-256gb-ssd-dvd-w-w10p-23g69ea/</v>
      </c>
    </row>
    <row r="232" spans="1:5" ht="15" outlineLevel="3">
      <c r="A232" s="18" t="s">
        <v>790</v>
      </c>
      <c r="B232" s="18" t="s">
        <v>791</v>
      </c>
      <c r="C232" s="19" t="s">
        <v>792</v>
      </c>
      <c r="D232" s="18" t="s">
        <v>793</v>
      </c>
      <c r="E232" s="20" t="str">
        <f>HYPERLINK("https://alsi.kz/ru/catalog/monobloki/monoblok-hp-proone-440-g9-238-core-i3-12100t-8gb-256gb--w11pdwn10p-6b2f3ea/","https://alsi.kz/ru/catalog/monobloki/monoblok-hp-proone-440-g9-238-core-i3-12100t-8gb-256gb--w11pdwn10p-6b2f3ea/")</f>
        <v>https://alsi.kz/ru/catalog/monobloki/monoblok-hp-proone-440-g9-238-core-i3-12100t-8gb-256gb--w11pdwn10p-6b2f3ea/</v>
      </c>
    </row>
    <row r="233" spans="1:5" ht="15" outlineLevel="3">
      <c r="A233" s="18" t="s">
        <v>794</v>
      </c>
      <c r="B233" s="18" t="s">
        <v>795</v>
      </c>
      <c r="C233" s="19" t="s">
        <v>796</v>
      </c>
      <c r="D233" s="18" t="s">
        <v>797</v>
      </c>
      <c r="E233" s="20" t="str">
        <f>HYPERLINK("https://alsi.kz/ru/catalog/monobloki/monoblok-hp-proone-440-g9-238-core-i5-12500t-8gb-256gb--w11pdwn10p-6b2f4ea/","https://alsi.kz/ru/catalog/monobloki/monoblok-hp-proone-440-g9-238-core-i5-12500t-8gb-256gb--w11pdwn10p-6b2f4ea/")</f>
        <v>https://alsi.kz/ru/catalog/monobloki/monoblok-hp-proone-440-g9-238-core-i5-12500t-8gb-256gb--w11pdwn10p-6b2f4ea/</v>
      </c>
    </row>
    <row r="234" spans="1:5" ht="15" outlineLevel="3">
      <c r="A234" s="18" t="s">
        <v>798</v>
      </c>
      <c r="B234" s="18" t="s">
        <v>799</v>
      </c>
      <c r="C234" s="19" t="s">
        <v>800</v>
      </c>
      <c r="D234" s="18" t="s">
        <v>801</v>
      </c>
      <c r="E234" s="20" t="str">
        <f>HYPERLINK("https://alsi.kz/ru/catalog/monobloki/monoblok-hp-proone-600-g6-215-fhd-core-i5-10500-318gb256gbw10p-kbdmouseadjustable-height-st/","https://alsi.kz/ru/catalog/monobloki/monoblok-hp-proone-600-g6-215-fhd-core-i5-10500-318gb256gbw10p-kbdmouseadjustable-height-st/")</f>
        <v>https://alsi.kz/ru/catalog/monobloki/monoblok-hp-proone-600-g6-215-fhd-core-i5-10500-318gb256gbw10p-kbdmouseadjustable-height-st/</v>
      </c>
    </row>
    <row r="235" spans="1:5" ht="15" outlineLevel="3">
      <c r="A235" s="18" t="s">
        <v>802</v>
      </c>
      <c r="B235" s="18" t="s">
        <v>803</v>
      </c>
      <c r="C235" s="19" t="s">
        <v>804</v>
      </c>
      <c r="D235" s="18" t="s">
        <v>805</v>
      </c>
      <c r="E235" s="20" t="str">
        <f>HYPERLINK("https://alsi.kz/ru/catalog/monobloki/monoblok-hp-proone-600-g6-8wm68avtc3-215-fhdcore-i5-1050016gb512gbw10pno-odd-k220112/","https://alsi.kz/ru/catalog/monobloki/monoblok-hp-proone-600-g6-8wm68avtc3-215-fhdcore-i5-1050016gb512gbw10pno-odd-k220112/")</f>
        <v>https://alsi.kz/ru/catalog/monobloki/monoblok-hp-proone-600-g6-8wm68avtc3-215-fhdcore-i5-1050016gb512gbw10pno-odd-k220112/</v>
      </c>
    </row>
    <row r="236" spans="1:5" ht="15" outlineLevel="3">
      <c r="A236" s="18" t="s">
        <v>806</v>
      </c>
      <c r="B236" s="18" t="s">
        <v>807</v>
      </c>
      <c r="C236" s="19" t="s">
        <v>808</v>
      </c>
      <c r="D236" s="18" t="s">
        <v>809</v>
      </c>
      <c r="E236" s="20" t="str">
        <f>HYPERLINK("https://alsi.kz/ru/catalog/monobloki/monoblok-lenovo-ideacentre-3-24itl6-238--fhd-ipscore-i7-1165g78gb256gbwi-fibt50720pusb-m/","https://alsi.kz/ru/catalog/monobloki/monoblok-lenovo-ideacentre-3-24itl6-238--fhd-ipscore-i7-1165g78gb256gbwi-fibt50720pusb-m/")</f>
        <v>https://alsi.kz/ru/catalog/monobloki/monoblok-lenovo-ideacentre-3-24itl6-238--fhd-ipscore-i7-1165g78gb256gbwi-fibt50720pusb-m/</v>
      </c>
    </row>
    <row r="237" spans="1:5" ht="15" outlineLevel="3">
      <c r="A237" s="18" t="s">
        <v>810</v>
      </c>
      <c r="B237" s="18" t="s">
        <v>811</v>
      </c>
      <c r="C237" s="19" t="s">
        <v>812</v>
      </c>
      <c r="D237" s="18" t="s">
        <v>813</v>
      </c>
      <c r="E237" s="20" t="str">
        <f>HYPERLINK("https://alsi.kz/ru/catalog/monobloki/monoblok-lenovo-ideacentre-5-24iah7-238-fhd-ipscore-i5-12500h16gb512gb-usb-mkw11h-seryy-/","https://alsi.kz/ru/catalog/monobloki/monoblok-lenovo-ideacentre-5-24iah7-238-fhd-ipscore-i5-12500h16gb512gb-usb-mkw11h-seryy-/")</f>
        <v>https://alsi.kz/ru/catalog/monobloki/monoblok-lenovo-ideacentre-5-24iah7-238-fhd-ipscore-i5-12500h16gb512gb-usb-mkw11h-seryy-/</v>
      </c>
    </row>
    <row r="238" spans="1:5" ht="15" outlineLevel="3">
      <c r="A238" s="18" t="s">
        <v>814</v>
      </c>
      <c r="B238" s="18" t="s">
        <v>815</v>
      </c>
      <c r="C238" s="19" t="s">
        <v>816</v>
      </c>
      <c r="D238" s="18" t="s">
        <v>817</v>
      </c>
      <c r="E238" s="20" t="str">
        <f>HYPERLINK("https://alsi.kz/ru/catalog/monobloki/monoblok-lenovo-think-centre-neo-30a-238fhdcore-i3-1215u8gb256gbdos-12cea06k00/","https://alsi.kz/ru/catalog/monobloki/monoblok-lenovo-think-centre-neo-30a-238fhdcore-i3-1215u8gb256gbdos-12cea06k00/")</f>
        <v>https://alsi.kz/ru/catalog/monobloki/monoblok-lenovo-think-centre-neo-30a-238fhdcore-i3-1215u8gb256gbdos-12cea06k00/</v>
      </c>
    </row>
    <row r="239" spans="1:5" ht="15" outlineLevel="3">
      <c r="A239" s="18" t="s">
        <v>818</v>
      </c>
      <c r="B239" s="18" t="s">
        <v>819</v>
      </c>
      <c r="C239" s="19" t="s">
        <v>820</v>
      </c>
      <c r="D239" s="18" t="s">
        <v>821</v>
      </c>
      <c r="E239" s="20" t="str">
        <f>HYPERLINK("https://alsi.kz/ru/catalog/monobloki/monoblok-lenovo-thinkcentre-neo-30a-238fhdcore-i5-13420h16gb512gbdvdrww11p-12k0000cru/","https://alsi.kz/ru/catalog/monobloki/monoblok-lenovo-thinkcentre-neo-30a-238fhdcore-i5-13420h16gb512gbdvdrww11p-12k0000cru/")</f>
        <v>https://alsi.kz/ru/catalog/monobloki/monoblok-lenovo-thinkcentre-neo-30a-238fhdcore-i5-13420h16gb512gbdvdrww11p-12k0000cru/</v>
      </c>
    </row>
    <row r="240" spans="1:5" ht="15" outlineLevel="3">
      <c r="A240" s="18" t="s">
        <v>822</v>
      </c>
      <c r="B240" s="18" t="s">
        <v>823</v>
      </c>
      <c r="C240" s="19" t="s">
        <v>824</v>
      </c>
      <c r="D240" s="18" t="s">
        <v>825</v>
      </c>
      <c r="E240" s="20" t="str">
        <f>HYPERLINK("https://alsi.kz/ru/catalog/monobloki/monoblok-lenovo-thinkcentre-neo-30a-238fhdcore-i5-13420h8gb256gbdos-12k0001rru/","https://alsi.kz/ru/catalog/monobloki/monoblok-lenovo-thinkcentre-neo-30a-238fhdcore-i5-13420h8gb256gbdos-12k0001rru/")</f>
        <v>https://alsi.kz/ru/catalog/monobloki/monoblok-lenovo-thinkcentre-neo-30a-238fhdcore-i5-13420h8gb256gbdos-12k0001rru/</v>
      </c>
    </row>
    <row r="241" spans="1:5" ht="15" outlineLevel="3">
      <c r="A241" s="18" t="s">
        <v>826</v>
      </c>
      <c r="B241" s="18" t="s">
        <v>827</v>
      </c>
      <c r="C241" s="19" t="s">
        <v>828</v>
      </c>
      <c r="D241" s="18" t="s">
        <v>829</v>
      </c>
      <c r="E241" s="20" t="str">
        <f>HYPERLINK("https://alsi.kz/ru/catalog/monobloki/monoblok-lenovo-thinkcentre-neo-30a-24-238-fhd-ips-core-i5-1235u-16gb512gbusb-mkw10p-chern/","https://alsi.kz/ru/catalog/monobloki/monoblok-lenovo-thinkcentre-neo-30a-24-238-fhd-ips-core-i5-1235u-16gb512gbusb-mkw10p-chern/")</f>
        <v>https://alsi.kz/ru/catalog/monobloki/monoblok-lenovo-thinkcentre-neo-30a-24-238-fhd-ips-core-i5-1235u-16gb512gbusb-mkw10p-chern/</v>
      </c>
    </row>
    <row r="242" spans="1:5" ht="15" outlineLevel="3">
      <c r="A242" s="18" t="s">
        <v>830</v>
      </c>
      <c r="B242" s="18" t="s">
        <v>831</v>
      </c>
      <c r="C242" s="19" t="s">
        <v>832</v>
      </c>
      <c r="D242" s="18" t="s">
        <v>833</v>
      </c>
      <c r="E242" s="20" t="str">
        <f>HYPERLINK("https://alsi.kz/ru/catalog/monobloki/monoblok-lenovo-thinkcentre-neo-30a-gen-4-27fhdcore-i5-13420h8gb512gbdos-12jv000bru/","https://alsi.kz/ru/catalog/monobloki/monoblok-lenovo-thinkcentre-neo-30a-gen-4-27fhdcore-i5-13420h8gb512gbdos-12jv000bru/")</f>
        <v>https://alsi.kz/ru/catalog/monobloki/monoblok-lenovo-thinkcentre-neo-30a-gen-4-27fhdcore-i5-13420h8gb512gbdos-12jv000bru/</v>
      </c>
    </row>
    <row r="243" spans="1:5" ht="15" outlineLevel="3">
      <c r="A243" s="18" t="s">
        <v>834</v>
      </c>
      <c r="B243" s="18" t="s">
        <v>835</v>
      </c>
      <c r="C243" s="19" t="s">
        <v>836</v>
      </c>
      <c r="D243" s="18" t="s">
        <v>837</v>
      </c>
      <c r="E243" s="20" t="str">
        <f>HYPERLINK("https://alsi.kz/ru/catalog/monobloki/monoblok-lenovo-thinkcentre-neo-30a-gen-4-24fhd-core-i7-13620h16gb512gbdos-12jya01000/","https://alsi.kz/ru/catalog/monobloki/monoblok-lenovo-thinkcentre-neo-30a-gen-4-24fhd-core-i7-13620h16gb512gbdos-12jya01000/")</f>
        <v>https://alsi.kz/ru/catalog/monobloki/monoblok-lenovo-thinkcentre-neo-30a-gen-4-24fhd-core-i7-13620h16gb512gbdos-12jya01000/</v>
      </c>
    </row>
    <row r="244" spans="1:5" ht="15" outlineLevel="3">
      <c r="A244" s="18" t="s">
        <v>838</v>
      </c>
      <c r="B244" s="18" t="s">
        <v>839</v>
      </c>
      <c r="C244" s="19" t="s">
        <v>840</v>
      </c>
      <c r="D244" s="18" t="s">
        <v>841</v>
      </c>
      <c r="E244" s="20" t="str">
        <f>HYPERLINK("https://alsi.kz/ru/catalog/monobloki/monoblok-lenovo-thinkcentre-neo-30a-gen-4-24fhdcore-i5-13420h16gb512gbdos-12jya01100/","https://alsi.kz/ru/catalog/monobloki/monoblok-lenovo-thinkcentre-neo-30a-gen-4-24fhdcore-i5-13420h16gb512gbdos-12jya01100/")</f>
        <v>https://alsi.kz/ru/catalog/monobloki/monoblok-lenovo-thinkcentre-neo-30a-gen-4-24fhdcore-i5-13420h16gb512gbdos-12jya01100/</v>
      </c>
    </row>
    <row r="245" spans="1:5" ht="15" outlineLevel="3">
      <c r="A245" s="18" t="s">
        <v>842</v>
      </c>
      <c r="B245" s="18" t="s">
        <v>843</v>
      </c>
      <c r="C245" s="19" t="s">
        <v>844</v>
      </c>
      <c r="D245" s="18" t="s">
        <v>102</v>
      </c>
      <c r="E245" s="20" t="str">
        <f>HYPERLINK("https://alsi.kz/ru/catalog/monobloki/monoblok-lenovo-v30a-24iil-238-fhd-ipsintel-core-i3-1005g18gb1tbdoschernyy-11la004yru/","https://alsi.kz/ru/catalog/monobloki/monoblok-lenovo-v30a-24iil-238-fhd-ipsintel-core-i3-1005g18gb1tbdoschernyy-11la004yru/")</f>
        <v>https://alsi.kz/ru/catalog/monobloki/monoblok-lenovo-v30a-24iil-238-fhd-ipsintel-core-i3-1005g18gb1tbdoschernyy-11la004yru/</v>
      </c>
    </row>
    <row r="246" spans="1:5" ht="15" outlineLevel="3">
      <c r="A246" s="18" t="s">
        <v>845</v>
      </c>
      <c r="B246" s="18" t="s">
        <v>846</v>
      </c>
      <c r="C246" s="19" t="s">
        <v>847</v>
      </c>
      <c r="D246" s="18" t="s">
        <v>848</v>
      </c>
      <c r="E246" s="20" t="str">
        <f>HYPERLINK("https://alsi.kz/ru/catalog/monobloki/monoblok-lenovo-v30a-24iil-11la0073ru/","https://alsi.kz/ru/catalog/monobloki/monoblok-lenovo-v30a-24iil-11la0073ru/")</f>
        <v>https://alsi.kz/ru/catalog/monobloki/monoblok-lenovo-v30a-24iil-11la0073ru/</v>
      </c>
    </row>
    <row r="247" spans="1:5" ht="15" outlineLevel="3">
      <c r="A247" s="18" t="s">
        <v>849</v>
      </c>
      <c r="B247" s="18" t="s">
        <v>850</v>
      </c>
      <c r="C247" s="19" t="s">
        <v>851</v>
      </c>
      <c r="D247" s="18" t="s">
        <v>852</v>
      </c>
      <c r="E247" s="20" t="str">
        <f>HYPERLINK("https://alsi.kz/ru/catalog/monobloki/monoblok-lenovo-v50a-24imb-11fj005sru/","https://alsi.kz/ru/catalog/monobloki/monoblok-lenovo-v50a-24imb-11fj005sru/")</f>
        <v>https://alsi.kz/ru/catalog/monobloki/monoblok-lenovo-v50a-24imb-11fj005sru/</v>
      </c>
    </row>
    <row r="248" spans="1:5" ht="15" outlineLevel="3">
      <c r="A248" s="18" t="s">
        <v>853</v>
      </c>
      <c r="B248" s="18" t="s">
        <v>854</v>
      </c>
      <c r="C248" s="19" t="s">
        <v>855</v>
      </c>
      <c r="D248" s="18" t="s">
        <v>848</v>
      </c>
      <c r="E248" s="20" t="str">
        <f>HYPERLINK("https://alsi.kz/ru/catalog/monobloki/monoblok-lenovo-v50a-24imb_intel-cml-b460_aio_t_bk_uma-238_nt_top_bezelcore_i5-10400t_20g_6c8gb_/","https://alsi.kz/ru/catalog/monobloki/monoblok-lenovo-v50a-24imb_intel-cml-b460_aio_t_bk_uma-238_nt_top_bezelcore_i5-10400t_20g_6c8gb_/")</f>
        <v>https://alsi.kz/ru/catalog/monobloki/monoblok-lenovo-v50a-24imb_intel-cml-b460_aio_t_bk_uma-238_nt_top_bezelcore_i5-10400t_20g_6c8gb_/</v>
      </c>
    </row>
    <row r="249" spans="1:5" ht="15" outlineLevel="2">
      <c r="A249" s="15" t="s">
        <v>856</v>
      </c>
      <c r="B249" s="16"/>
      <c r="C249" s="16"/>
      <c r="D249" s="17"/>
      <c r="E249" s="14" t="str">
        <f>HYPERLINK("http://alsi.kz/ru/catalog/monitory/","http://alsi.kz/ru/catalog/monitory/")</f>
        <v>http://alsi.kz/ru/catalog/monitory/</v>
      </c>
    </row>
    <row r="250" spans="1:5" ht="15" outlineLevel="3">
      <c r="A250" s="18" t="s">
        <v>857</v>
      </c>
      <c r="B250" s="18" t="s">
        <v>858</v>
      </c>
      <c r="C250" s="19" t="s">
        <v>859</v>
      </c>
      <c r="D250" s="18" t="s">
        <v>860</v>
      </c>
      <c r="E250" s="20" t="str">
        <f>HYPERLINK("https://alsi.kz/ru/catalog/monitory/interaktivnaya-panel-iiyama-te6512mis-65-4k-android-11-v100-quad-core-a55-ozu-4gb-pzu-32gb/","https://alsi.kz/ru/catalog/monitory/interaktivnaya-panel-iiyama-te6512mis-65-4k-android-11-v100-quad-core-a55-ozu-4gb-pzu-32gb/")</f>
        <v>https://alsi.kz/ru/catalog/monitory/interaktivnaya-panel-iiyama-te6512mis-65-4k-android-11-v100-quad-core-a55-ozu-4gb-pzu-32gb/</v>
      </c>
    </row>
    <row r="251" spans="1:5" ht="15" outlineLevel="3">
      <c r="A251" s="18" t="s">
        <v>861</v>
      </c>
      <c r="B251" s="18" t="s">
        <v>862</v>
      </c>
      <c r="C251" s="19" t="s">
        <v>863</v>
      </c>
      <c r="D251" s="18" t="s">
        <v>864</v>
      </c>
      <c r="E251" s="20" t="str">
        <f>HYPERLINK("https://alsi.kz/ru/catalog/monitory/monitor-27-lg-27gn60r-black-27gn60r-b/","https://alsi.kz/ru/catalog/monitory/monitor-27-lg-27gn60r-black-27gn60r-b/")</f>
        <v>https://alsi.kz/ru/catalog/monitory/monitor-27-lg-27gn60r-black-27gn60r-b/</v>
      </c>
    </row>
    <row r="252" spans="1:5" ht="15" outlineLevel="3">
      <c r="A252" s="18" t="s">
        <v>865</v>
      </c>
      <c r="B252" s="18" t="s">
        <v>866</v>
      </c>
      <c r="C252" s="19" t="s">
        <v>867</v>
      </c>
      <c r="D252" s="18" t="s">
        <v>868</v>
      </c>
      <c r="E252" s="20" t="str">
        <f>HYPERLINK("https://alsi.kz/ru/catalog/monitory/monitor-27-lg-27gr75q-black-27gr75q-b/","https://alsi.kz/ru/catalog/monitory/monitor-27-lg-27gr75q-black-27gr75q-b/")</f>
        <v>https://alsi.kz/ru/catalog/monitory/monitor-27-lg-27gr75q-black-27gr75q-b/</v>
      </c>
    </row>
    <row r="253" spans="1:5" ht="15" outlineLevel="3">
      <c r="A253" s="18" t="s">
        <v>869</v>
      </c>
      <c r="B253" s="18" t="s">
        <v>870</v>
      </c>
      <c r="C253" s="19" t="s">
        <v>871</v>
      </c>
      <c r="D253" s="18" t="s">
        <v>872</v>
      </c>
      <c r="E253" s="20" t="str">
        <f>HYPERLINK("https://alsi.kz/ru/catalog/monitory/monitor-27-lg-27qn600-black-27qn600-b/","https://alsi.kz/ru/catalog/monitory/monitor-27-lg-27qn600-black-27qn600-b/")</f>
        <v>https://alsi.kz/ru/catalog/monitory/monitor-27-lg-27qn600-black-27qn600-b/</v>
      </c>
    </row>
    <row r="254" spans="1:5" ht="15" outlineLevel="3">
      <c r="A254" s="18" t="s">
        <v>873</v>
      </c>
      <c r="B254" s="18" t="s">
        <v>874</v>
      </c>
      <c r="C254" s="19" t="s">
        <v>875</v>
      </c>
      <c r="D254" s="18" t="s">
        <v>876</v>
      </c>
      <c r="E254" s="20" t="str">
        <f>HYPERLINK("https://alsi.kz/ru/catalog/monitory/monitor-27-lg-27up850n-white-27up850n-w/","https://alsi.kz/ru/catalog/monitory/monitor-27-lg-27up850n-white-27up850n-w/")</f>
        <v>https://alsi.kz/ru/catalog/monitory/monitor-27-lg-27up850n-white-27up850n-w/</v>
      </c>
    </row>
    <row r="255" spans="1:5" ht="15" outlineLevel="3">
      <c r="A255" s="18">
        <v>213966</v>
      </c>
      <c r="B255" s="18" t="s">
        <v>877</v>
      </c>
      <c r="C255" s="19" t="s">
        <v>878</v>
      </c>
      <c r="D255" s="18" t="s">
        <v>879</v>
      </c>
      <c r="E255" s="20" t="str">
        <f>HYPERLINK("https://alsi.kz/ru/catalog/monitory/monitor-acer-ed270x-umhe0eex01/","https://alsi.kz/ru/catalog/monitory/monitor-acer-ed270x-umhe0eex01/")</f>
        <v>https://alsi.kz/ru/catalog/monitory/monitor-acer-ed270x-umhe0eex01/</v>
      </c>
    </row>
    <row r="256" spans="1:5" ht="15" outlineLevel="3">
      <c r="A256" s="18">
        <v>234495</v>
      </c>
      <c r="B256" s="18" t="s">
        <v>880</v>
      </c>
      <c r="C256" s="19" t="s">
        <v>881</v>
      </c>
      <c r="D256" s="18" t="s">
        <v>882</v>
      </c>
      <c r="E256" s="20" t="str">
        <f>HYPERLINK("https://alsi.kz/ru/catalog/monitory/monitor-acer-ek241yhbi-umqe1eeh02/","https://alsi.kz/ru/catalog/monitory/monitor-acer-ek241yhbi-umqe1eeh02/")</f>
        <v>https://alsi.kz/ru/catalog/monitory/monitor-acer-ek241yhbi-umqe1eeh02/</v>
      </c>
    </row>
    <row r="257" spans="1:5" ht="15" outlineLevel="3">
      <c r="A257" s="18">
        <v>238482</v>
      </c>
      <c r="B257" s="18" t="s">
        <v>883</v>
      </c>
      <c r="C257" s="19" t="s">
        <v>884</v>
      </c>
      <c r="D257" s="18" t="s">
        <v>885</v>
      </c>
      <c r="E257" s="20" t="str">
        <f>HYPERLINK("https://alsi.kz/ru/catalog/monitory/monitor-acer-ek271hbi-umhe1eeh02/","https://alsi.kz/ru/catalog/monitory/monitor-acer-ek271hbi-umhe1eeh02/")</f>
        <v>https://alsi.kz/ru/catalog/monitory/monitor-acer-ek271hbi-umhe1eeh02/</v>
      </c>
    </row>
    <row r="258" spans="1:5" ht="15" outlineLevel="3">
      <c r="A258" s="18">
        <v>234510</v>
      </c>
      <c r="B258" s="18" t="s">
        <v>886</v>
      </c>
      <c r="C258" s="19" t="s">
        <v>887</v>
      </c>
      <c r="D258" s="18" t="s">
        <v>888</v>
      </c>
      <c r="E258" s="20" t="str">
        <f>HYPERLINK("https://alsi.kz/ru/catalog/monitory/monitor-acer-k243yebmix-umqx3eee01/","https://alsi.kz/ru/catalog/monitory/monitor-acer-k243yebmix-umqx3eee01/")</f>
        <v>https://alsi.kz/ru/catalog/monitory/monitor-acer-k243yebmix-umqx3eee01/</v>
      </c>
    </row>
    <row r="259" spans="1:5" ht="15" outlineLevel="3">
      <c r="A259" s="18">
        <v>232954</v>
      </c>
      <c r="B259" s="18" t="s">
        <v>889</v>
      </c>
      <c r="C259" s="19" t="s">
        <v>890</v>
      </c>
      <c r="D259" s="18" t="s">
        <v>891</v>
      </c>
      <c r="E259" s="20" t="str">
        <f>HYPERLINK("https://alsi.kz/ru/catalog/monitory/monitor-acer-k243yhbmix-umqx3eeh01/","https://alsi.kz/ru/catalog/monitory/monitor-acer-k243yhbmix-umqx3eeh01/")</f>
        <v>https://alsi.kz/ru/catalog/monitory/monitor-acer-k243yhbmix-umqx3eeh01/</v>
      </c>
    </row>
    <row r="260" spans="1:5" ht="15" outlineLevel="3">
      <c r="A260" s="18">
        <v>228811</v>
      </c>
      <c r="B260" s="18" t="s">
        <v>892</v>
      </c>
      <c r="C260" s="19" t="s">
        <v>893</v>
      </c>
      <c r="D260" s="18" t="s">
        <v>894</v>
      </c>
      <c r="E260" s="20" t="str">
        <f>HYPERLINK("https://alsi.kz/ru/catalog/monitory/monitor-acer-ka240ybi-umqx0ee005/","https://alsi.kz/ru/catalog/monitory/monitor-acer-ka240ybi-umqx0ee005/")</f>
        <v>https://alsi.kz/ru/catalog/monitory/monitor-acer-ka240ybi-umqx0ee005/</v>
      </c>
    </row>
    <row r="261" spans="1:5" ht="15" outlineLevel="3">
      <c r="A261" s="18">
        <v>234511</v>
      </c>
      <c r="B261" s="18" t="s">
        <v>895</v>
      </c>
      <c r="C261" s="19" t="s">
        <v>896</v>
      </c>
      <c r="D261" s="18" t="s">
        <v>897</v>
      </c>
      <c r="E261" s="20" t="str">
        <f>HYPERLINK("https://alsi.kz/ru/catalog/monitory/monitor-acer-ka242yebi-umqx2eee05/","https://alsi.kz/ru/catalog/monitory/monitor-acer-ka242yebi-umqx2eee05/")</f>
        <v>https://alsi.kz/ru/catalog/monitory/monitor-acer-ka242yebi-umqx2eee05/</v>
      </c>
    </row>
    <row r="262" spans="1:5" ht="15" outlineLevel="3">
      <c r="A262" s="18">
        <v>238485</v>
      </c>
      <c r="B262" s="18" t="s">
        <v>898</v>
      </c>
      <c r="C262" s="19" t="s">
        <v>899</v>
      </c>
      <c r="D262" s="18" t="s">
        <v>900</v>
      </c>
      <c r="E262" s="20" t="str">
        <f>HYPERLINK("https://alsi.kz/ru/catalog/monitory/monitor-acer-ka272ebi-umhx2eee13/","https://alsi.kz/ru/catalog/monitory/monitor-acer-ka272ebi-umhx2eee13/")</f>
        <v>https://alsi.kz/ru/catalog/monitory/monitor-acer-ka272ebi-umhx2eee13/</v>
      </c>
    </row>
    <row r="263" spans="1:5" ht="15" outlineLevel="3">
      <c r="A263" s="18">
        <v>238473</v>
      </c>
      <c r="B263" s="18" t="s">
        <v>901</v>
      </c>
      <c r="C263" s="19" t="s">
        <v>902</v>
      </c>
      <c r="D263" s="18" t="s">
        <v>903</v>
      </c>
      <c r="E263" s="20" t="str">
        <f>HYPERLINK("https://alsi.kz/ru/catalog/monitory/monitor-acer-nitro-ed270rs3bmiipx-umhe0ee302/","https://alsi.kz/ru/catalog/monitory/monitor-acer-nitro-ed270rs3bmiipx-umhe0ee302/")</f>
        <v>https://alsi.kz/ru/catalog/monitory/monitor-acer-nitro-ed270rs3bmiipx-umhe0ee302/</v>
      </c>
    </row>
    <row r="264" spans="1:5" ht="15" outlineLevel="3">
      <c r="A264" s="18">
        <v>238472</v>
      </c>
      <c r="B264" s="18" t="s">
        <v>904</v>
      </c>
      <c r="C264" s="19" t="s">
        <v>905</v>
      </c>
      <c r="D264" s="18" t="s">
        <v>906</v>
      </c>
      <c r="E264" s="20" t="str">
        <f>HYPERLINK("https://alsi.kz/ru/catalog/monitory/monitor-acer-nitro-ed270up2bmiipx-umhe0ee202/","https://alsi.kz/ru/catalog/monitory/monitor-acer-nitro-ed270up2bmiipx-umhe0ee202/")</f>
        <v>https://alsi.kz/ru/catalog/monitory/monitor-acer-nitro-ed270up2bmiipx-umhe0ee202/</v>
      </c>
    </row>
    <row r="265" spans="1:5" ht="15" outlineLevel="3">
      <c r="A265" s="18">
        <v>228694</v>
      </c>
      <c r="B265" s="18" t="s">
        <v>907</v>
      </c>
      <c r="C265" s="19" t="s">
        <v>908</v>
      </c>
      <c r="D265" s="18" t="s">
        <v>909</v>
      </c>
      <c r="E265" s="20" t="str">
        <f>HYPERLINK("https://alsi.kz/ru/catalog/monitory/monitor-acer-nitro-ed322qpbmiipx-umje2eep08/","https://alsi.kz/ru/catalog/monitory/monitor-acer-nitro-ed322qpbmiipx-umje2eep08/")</f>
        <v>https://alsi.kz/ru/catalog/monitory/monitor-acer-nitro-ed322qpbmiipx-umje2eep08/</v>
      </c>
    </row>
    <row r="266" spans="1:5" ht="15" outlineLevel="3">
      <c r="A266" s="18">
        <v>228678</v>
      </c>
      <c r="B266" s="18" t="s">
        <v>910</v>
      </c>
      <c r="C266" s="19" t="s">
        <v>911</v>
      </c>
      <c r="D266" s="18" t="s">
        <v>912</v>
      </c>
      <c r="E266" s="20" t="str">
        <f>HYPERLINK("https://alsi.kz/ru/catalog/monitory/monitor-acer-nitro-eg241ypbmiipx-umqe1eep01/","https://alsi.kz/ru/catalog/monitory/monitor-acer-nitro-eg241ypbmiipx-umqe1eep01/")</f>
        <v>https://alsi.kz/ru/catalog/monitory/monitor-acer-nitro-eg241ypbmiipx-umqe1eep01/</v>
      </c>
    </row>
    <row r="267" spans="1:5" ht="15" outlineLevel="3">
      <c r="A267" s="18">
        <v>203643</v>
      </c>
      <c r="B267" s="18" t="s">
        <v>913</v>
      </c>
      <c r="C267" s="19" t="s">
        <v>914</v>
      </c>
      <c r="D267" s="18" t="s">
        <v>915</v>
      </c>
      <c r="E267" s="20" t="str">
        <f>HYPERLINK("https://alsi.kz/ru/catalog/monitory/monitor-acer-nitro-ei322qurp-umje2eep04/","https://alsi.kz/ru/catalog/monitory/monitor-acer-nitro-ei322qurp-umje2eep04/")</f>
        <v>https://alsi.kz/ru/catalog/monitory/monitor-acer-nitro-ei322qurp-umje2eep04/</v>
      </c>
    </row>
    <row r="268" spans="1:5" ht="15" outlineLevel="3">
      <c r="A268" s="18">
        <v>234491</v>
      </c>
      <c r="B268" s="18" t="s">
        <v>916</v>
      </c>
      <c r="C268" s="19" t="s">
        <v>917</v>
      </c>
      <c r="D268" s="18" t="s">
        <v>918</v>
      </c>
      <c r="E268" s="20" t="str">
        <f>HYPERLINK("https://alsi.kz/ru/catalog/monitory/monitor-acer-nitro-kg272ebmiix-umhx2eee08/","https://alsi.kz/ru/catalog/monitory/monitor-acer-nitro-kg272ebmiix-umhx2eee08/")</f>
        <v>https://alsi.kz/ru/catalog/monitory/monitor-acer-nitro-kg272ebmiix-umhx2eee08/</v>
      </c>
    </row>
    <row r="269" spans="1:5" ht="15" outlineLevel="3">
      <c r="A269" s="18">
        <v>234490</v>
      </c>
      <c r="B269" s="18" t="s">
        <v>919</v>
      </c>
      <c r="C269" s="19" t="s">
        <v>920</v>
      </c>
      <c r="D269" s="18" t="s">
        <v>921</v>
      </c>
      <c r="E269" s="20" t="str">
        <f>HYPERLINK("https://alsi.kz/ru/catalog/monitory/monitor-acer-nitro-qg221qhbii-umwq1eeh01/","https://alsi.kz/ru/catalog/monitory/monitor-acer-nitro-qg221qhbii-umwq1eeh01/")</f>
        <v>https://alsi.kz/ru/catalog/monitory/monitor-acer-nitro-qg221qhbii-umwq1eeh01/</v>
      </c>
    </row>
    <row r="270" spans="1:5" ht="15" outlineLevel="3">
      <c r="A270" s="18">
        <v>234489</v>
      </c>
      <c r="B270" s="18" t="s">
        <v>922</v>
      </c>
      <c r="C270" s="19" t="s">
        <v>923</v>
      </c>
      <c r="D270" s="18" t="s">
        <v>924</v>
      </c>
      <c r="E270" s="20" t="str">
        <f>HYPERLINK("https://alsi.kz/ru/catalog/monitory/monitor-acer-nitro-qg240yh3bix-umqq0ee301/","https://alsi.kz/ru/catalog/monitory/monitor-acer-nitro-qg240yh3bix-umqq0ee301/")</f>
        <v>https://alsi.kz/ru/catalog/monitory/monitor-acer-nitro-qg240yh3bix-umqq0ee301/</v>
      </c>
    </row>
    <row r="271" spans="1:5" ht="15" outlineLevel="3">
      <c r="A271" s="18">
        <v>234487</v>
      </c>
      <c r="B271" s="18" t="s">
        <v>925</v>
      </c>
      <c r="C271" s="19" t="s">
        <v>926</v>
      </c>
      <c r="D271" s="18" t="s">
        <v>927</v>
      </c>
      <c r="E271" s="20" t="str">
        <f>HYPERLINK("https://alsi.kz/ru/catalog/monitory/monitor-acer-nitro-qg240ys3bipx-umqq0ee304/","https://alsi.kz/ru/catalog/monitory/monitor-acer-nitro-qg240ys3bipx-umqq0ee304/")</f>
        <v>https://alsi.kz/ru/catalog/monitory/monitor-acer-nitro-qg240ys3bipx-umqq0ee304/</v>
      </c>
    </row>
    <row r="272" spans="1:5" ht="15" outlineLevel="3">
      <c r="A272" s="18">
        <v>234488</v>
      </c>
      <c r="B272" s="18" t="s">
        <v>928</v>
      </c>
      <c r="C272" s="19" t="s">
        <v>929</v>
      </c>
      <c r="D272" s="18" t="s">
        <v>930</v>
      </c>
      <c r="E272" s="20" t="str">
        <f>HYPERLINK("https://alsi.kz/ru/catalog/monitory/monitor-acer-nitro-qg270h3bix-umhq0ee301/","https://alsi.kz/ru/catalog/monitory/monitor-acer-nitro-qg270h3bix-umhq0ee301/")</f>
        <v>https://alsi.kz/ru/catalog/monitory/monitor-acer-nitro-qg270h3bix-umhq0ee301/</v>
      </c>
    </row>
    <row r="273" spans="1:5" ht="15" outlineLevel="3">
      <c r="A273" s="18">
        <v>234486</v>
      </c>
      <c r="B273" s="18" t="s">
        <v>931</v>
      </c>
      <c r="C273" s="19" t="s">
        <v>932</v>
      </c>
      <c r="D273" s="18" t="s">
        <v>933</v>
      </c>
      <c r="E273" s="20" t="str">
        <f>HYPERLINK("https://alsi.kz/ru/catalog/monitory/monitor-acer-nitro-qg270s3bipx-umhq0ee304/","https://alsi.kz/ru/catalog/monitory/monitor-acer-nitro-qg270s3bipx-umhq0ee304/")</f>
        <v>https://alsi.kz/ru/catalog/monitory/monitor-acer-nitro-qg270s3bipx-umhq0ee304/</v>
      </c>
    </row>
    <row r="274" spans="1:5" ht="15" outlineLevel="3">
      <c r="A274" s="18">
        <v>206480</v>
      </c>
      <c r="B274" s="18" t="s">
        <v>934</v>
      </c>
      <c r="C274" s="19" t="s">
        <v>935</v>
      </c>
      <c r="D274" s="18" t="s">
        <v>936</v>
      </c>
      <c r="E274" s="20" t="str">
        <f>HYPERLINK("https://alsi.kz/ru/catalog/monitory/monitor-acer-nitro-qg271bii-umhq1ee001/","https://alsi.kz/ru/catalog/monitory/monitor-acer-nitro-qg271bii-umhq1ee001/")</f>
        <v>https://alsi.kz/ru/catalog/monitory/monitor-acer-nitro-qg271bii-umhq1ee001/</v>
      </c>
    </row>
    <row r="275" spans="1:5" ht="15" outlineLevel="3">
      <c r="A275" s="18">
        <v>235592</v>
      </c>
      <c r="B275" s="18" t="s">
        <v>937</v>
      </c>
      <c r="C275" s="19" t="s">
        <v>938</v>
      </c>
      <c r="D275" s="18" t="s">
        <v>939</v>
      </c>
      <c r="E275" s="20" t="str">
        <f>HYPERLINK("https://alsi.kz/ru/catalog/monitory/monitor-acer-nitro-vg240ym3bmiipx-umqv0ee304/","https://alsi.kz/ru/catalog/monitory/monitor-acer-nitro-vg240ym3bmiipx-umqv0ee304/")</f>
        <v>https://alsi.kz/ru/catalog/monitory/monitor-acer-nitro-vg240ym3bmiipx-umqv0ee304/</v>
      </c>
    </row>
    <row r="276" spans="1:5" ht="15" outlineLevel="3">
      <c r="A276" s="18">
        <v>238486</v>
      </c>
      <c r="B276" s="18" t="s">
        <v>940</v>
      </c>
      <c r="C276" s="19" t="s">
        <v>941</v>
      </c>
      <c r="D276" s="18" t="s">
        <v>942</v>
      </c>
      <c r="E276" s="20" t="str">
        <f>HYPERLINK("https://alsi.kz/ru/catalog/monitory/monitor-acer-nitro-vg243yebii-umqv3eee01/","https://alsi.kz/ru/catalog/monitory/monitor-acer-nitro-vg243yebii-umqv3eee01/")</f>
        <v>https://alsi.kz/ru/catalog/monitory/monitor-acer-nitro-vg243yebii-umqv3eee01/</v>
      </c>
    </row>
    <row r="277" spans="1:5" ht="15" outlineLevel="3">
      <c r="A277" s="18">
        <v>228687</v>
      </c>
      <c r="B277" s="18" t="s">
        <v>943</v>
      </c>
      <c r="C277" s="19" t="s">
        <v>944</v>
      </c>
      <c r="D277" s="18" t="s">
        <v>945</v>
      </c>
      <c r="E277" s="20" t="str">
        <f>HYPERLINK("https://alsi.kz/ru/catalog/monitory/monitor-acer-nitro-vg252qlvbmiipx-umkv2eev01/","https://alsi.kz/ru/catalog/monitory/monitor-acer-nitro-vg252qlvbmiipx-umkv2eev01/")</f>
        <v>https://alsi.kz/ru/catalog/monitory/monitor-acer-nitro-vg252qlvbmiipx-umkv2eev01/</v>
      </c>
    </row>
    <row r="278" spans="1:5" ht="15" outlineLevel="3">
      <c r="A278" s="18">
        <v>228685</v>
      </c>
      <c r="B278" s="18" t="s">
        <v>946</v>
      </c>
      <c r="C278" s="19" t="s">
        <v>947</v>
      </c>
      <c r="D278" s="18" t="s">
        <v>945</v>
      </c>
      <c r="E278" s="20" t="str">
        <f>HYPERLINK("https://alsi.kz/ru/catalog/monitory/monitor-acer-nitro-vg252qsbmiipx-umkv2ees01/","https://alsi.kz/ru/catalog/monitory/monitor-acer-nitro-vg252qsbmiipx-umkv2ees01/")</f>
        <v>https://alsi.kz/ru/catalog/monitory/monitor-acer-nitro-vg252qsbmiipx-umkv2ees01/</v>
      </c>
    </row>
    <row r="279" spans="1:5" ht="15" outlineLevel="3">
      <c r="A279" s="18">
        <v>234484</v>
      </c>
      <c r="B279" s="18" t="s">
        <v>948</v>
      </c>
      <c r="C279" s="19" t="s">
        <v>949</v>
      </c>
      <c r="D279" s="18" t="s">
        <v>950</v>
      </c>
      <c r="E279" s="20" t="str">
        <f>HYPERLINK("https://alsi.kz/ru/catalog/monitory/monitor-acer-nitro-vg270ebmiix-umhv0eee06/","https://alsi.kz/ru/catalog/monitory/monitor-acer-nitro-vg270ebmiix-umhv0eee06/")</f>
        <v>https://alsi.kz/ru/catalog/monitory/monitor-acer-nitro-vg270ebmiix-umhv0eee06/</v>
      </c>
    </row>
    <row r="280" spans="1:5" ht="15" outlineLevel="3">
      <c r="A280" s="18">
        <v>235591</v>
      </c>
      <c r="B280" s="18" t="s">
        <v>951</v>
      </c>
      <c r="C280" s="19" t="s">
        <v>952</v>
      </c>
      <c r="D280" s="18" t="s">
        <v>953</v>
      </c>
      <c r="E280" s="20" t="str">
        <f>HYPERLINK("https://alsi.kz/ru/catalog/monitory/monitor-acer-nitro-vg270m3bmiipx-umhv0ee303/","https://alsi.kz/ru/catalog/monitory/monitor-acer-nitro-vg270m3bmiipx-umhv0ee303/")</f>
        <v>https://alsi.kz/ru/catalog/monitory/monitor-acer-nitro-vg270m3bmiipx-umhv0ee303/</v>
      </c>
    </row>
    <row r="281" spans="1:5" ht="15" outlineLevel="3">
      <c r="A281" s="18">
        <v>234483</v>
      </c>
      <c r="B281" s="18" t="s">
        <v>954</v>
      </c>
      <c r="C281" s="19" t="s">
        <v>955</v>
      </c>
      <c r="D281" s="18" t="s">
        <v>956</v>
      </c>
      <c r="E281" s="20" t="str">
        <f>HYPERLINK("https://alsi.kz/ru/catalog/monitory/monitor-acer-nitro-vg270uebmiipx-umhv0eee09/","https://alsi.kz/ru/catalog/monitory/monitor-acer-nitro-vg270uebmiipx-umhv0eee09/")</f>
        <v>https://alsi.kz/ru/catalog/monitory/monitor-acer-nitro-vg270uebmiipx-umhv0eee09/</v>
      </c>
    </row>
    <row r="282" spans="1:5" ht="15" outlineLevel="3">
      <c r="A282" s="18">
        <v>238471</v>
      </c>
      <c r="B282" s="18" t="s">
        <v>957</v>
      </c>
      <c r="C282" s="19" t="s">
        <v>958</v>
      </c>
      <c r="D282" s="18" t="s">
        <v>959</v>
      </c>
      <c r="E282" s="20" t="str">
        <f>HYPERLINK("https://alsi.kz/ru/catalog/monitory/monitor-acer-nitro-vg271um3bmiipx-umhv1ee301/","https://alsi.kz/ru/catalog/monitory/monitor-acer-nitro-vg271um3bmiipx-umhv1ee301/")</f>
        <v>https://alsi.kz/ru/catalog/monitory/monitor-acer-nitro-vg271um3bmiipx-umhv1ee301/</v>
      </c>
    </row>
    <row r="283" spans="1:5" ht="15" outlineLevel="3">
      <c r="A283" s="18">
        <v>238487</v>
      </c>
      <c r="B283" s="18" t="s">
        <v>960</v>
      </c>
      <c r="C283" s="19" t="s">
        <v>961</v>
      </c>
      <c r="D283" s="18" t="s">
        <v>962</v>
      </c>
      <c r="E283" s="20" t="str">
        <f>HYPERLINK("https://alsi.kz/ru/catalog/monitory/monitor-acer-nitro-vg273ebmiix-umhv3eee01/","https://alsi.kz/ru/catalog/monitory/monitor-acer-nitro-vg273ebmiix-umhv3eee01/")</f>
        <v>https://alsi.kz/ru/catalog/monitory/monitor-acer-nitro-vg273ebmiix-umhv3eee01/</v>
      </c>
    </row>
    <row r="284" spans="1:5" ht="15" outlineLevel="3">
      <c r="A284" s="18">
        <v>234481</v>
      </c>
      <c r="B284" s="18" t="s">
        <v>963</v>
      </c>
      <c r="C284" s="19" t="s">
        <v>964</v>
      </c>
      <c r="D284" s="18" t="s">
        <v>965</v>
      </c>
      <c r="E284" s="20" t="str">
        <f>HYPERLINK("https://alsi.kz/ru/catalog/monitory/monitor-acer-nitro-xf270s3biphx-umhx0ee301/","https://alsi.kz/ru/catalog/monitory/monitor-acer-nitro-xf270s3biphx-umhx0ee301/")</f>
        <v>https://alsi.kz/ru/catalog/monitory/monitor-acer-nitro-xf270s3biphx-umhx0ee301/</v>
      </c>
    </row>
    <row r="285" spans="1:5" ht="15" outlineLevel="3">
      <c r="A285" s="18">
        <v>238466</v>
      </c>
      <c r="B285" s="18" t="s">
        <v>966</v>
      </c>
      <c r="C285" s="19" t="s">
        <v>967</v>
      </c>
      <c r="D285" s="18" t="s">
        <v>968</v>
      </c>
      <c r="E285" s="20" t="str">
        <f>HYPERLINK("https://alsi.kz/ru/catalog/monitory/monitor-acer-nitro-xv242fbmiiprx-umfx2eef01/","https://alsi.kz/ru/catalog/monitory/monitor-acer-nitro-xv242fbmiiprx-umfx2eef01/")</f>
        <v>https://alsi.kz/ru/catalog/monitory/monitor-acer-nitro-xv242fbmiiprx-umfx2eef01/</v>
      </c>
    </row>
    <row r="286" spans="1:5" ht="15" outlineLevel="3">
      <c r="A286" s="18">
        <v>238467</v>
      </c>
      <c r="B286" s="18" t="s">
        <v>969</v>
      </c>
      <c r="C286" s="19" t="s">
        <v>970</v>
      </c>
      <c r="D286" s="18" t="s">
        <v>971</v>
      </c>
      <c r="E286" s="20" t="str">
        <f>HYPERLINK("https://alsi.kz/ru/catalog/monitory/monitor-acer-nitro-xv271um3bmiiprx-umhx1ee301/","https://alsi.kz/ru/catalog/monitory/monitor-acer-nitro-xv271um3bmiiprx-umhx1ee301/")</f>
        <v>https://alsi.kz/ru/catalog/monitory/monitor-acer-nitro-xv271um3bmiiprx-umhx1ee301/</v>
      </c>
    </row>
    <row r="287" spans="1:5" ht="15" outlineLevel="3">
      <c r="A287" s="18">
        <v>238465</v>
      </c>
      <c r="B287" s="18" t="s">
        <v>972</v>
      </c>
      <c r="C287" s="19" t="s">
        <v>973</v>
      </c>
      <c r="D287" s="18" t="s">
        <v>974</v>
      </c>
      <c r="E287" s="20" t="str">
        <f>HYPERLINK("https://alsi.kz/ru/catalog/monitory/monitor-acer-nitro-xv275kvymipruzx-umhx5eev05/","https://alsi.kz/ru/catalog/monitory/monitor-acer-nitro-xv275kvymipruzx-umhx5eev05/")</f>
        <v>https://alsi.kz/ru/catalog/monitory/monitor-acer-nitro-xv275kvymipruzx-umhx5eev05/</v>
      </c>
    </row>
    <row r="288" spans="1:5" ht="15" outlineLevel="3">
      <c r="A288" s="18">
        <v>239199</v>
      </c>
      <c r="B288" s="18" t="s">
        <v>975</v>
      </c>
      <c r="C288" s="19" t="s">
        <v>976</v>
      </c>
      <c r="D288" s="18" t="s">
        <v>977</v>
      </c>
      <c r="E288" s="20" t="str">
        <f>HYPERLINK("https://alsi.kz/ru/catalog/monitory/monitor-acer-nitro-xv322qkkvbmiiphuzx-umjx2eev13/","https://alsi.kz/ru/catalog/monitory/monitor-acer-nitro-xv322qkkvbmiiphuzx-umjx2eev13/")</f>
        <v>https://alsi.kz/ru/catalog/monitory/monitor-acer-nitro-xv322qkkvbmiiphuzx-umjx2eev13/</v>
      </c>
    </row>
    <row r="289" spans="1:5" ht="15" outlineLevel="3">
      <c r="A289" s="18">
        <v>238489</v>
      </c>
      <c r="B289" s="18" t="s">
        <v>978</v>
      </c>
      <c r="C289" s="19" t="s">
        <v>979</v>
      </c>
      <c r="D289" s="18" t="s">
        <v>980</v>
      </c>
      <c r="E289" s="20" t="str">
        <f>HYPERLINK("https://alsi.kz/ru/catalog/monitory/monitor-acer-nitro-xv345curv3bmiphuzx-umcx5ee301/","https://alsi.kz/ru/catalog/monitory/monitor-acer-nitro-xv345curv3bmiphuzx-umcx5ee301/")</f>
        <v>https://alsi.kz/ru/catalog/monitory/monitor-acer-nitro-xv345curv3bmiphuzx-umcx5ee301/</v>
      </c>
    </row>
    <row r="290" spans="1:5" ht="15" outlineLevel="3">
      <c r="A290" s="18">
        <v>238469</v>
      </c>
      <c r="B290" s="18" t="s">
        <v>981</v>
      </c>
      <c r="C290" s="19" t="s">
        <v>982</v>
      </c>
      <c r="D290" s="18" t="s">
        <v>983</v>
      </c>
      <c r="E290" s="20" t="str">
        <f>HYPERLINK("https://alsi.kz/ru/catalog/monitory/monitor-acer-nitro-xz342cus3bmiipphx-umcx2ee301/","https://alsi.kz/ru/catalog/monitory/monitor-acer-nitro-xz342cus3bmiipphx-umcx2ee301/")</f>
        <v>https://alsi.kz/ru/catalog/monitory/monitor-acer-nitro-xz342cus3bmiipphx-umcx2ee301/</v>
      </c>
    </row>
    <row r="291" spans="1:5" ht="15" outlineLevel="3">
      <c r="A291" s="18">
        <v>238463</v>
      </c>
      <c r="B291" s="18" t="s">
        <v>984</v>
      </c>
      <c r="C291" s="19" t="s">
        <v>985</v>
      </c>
      <c r="D291" s="18" t="s">
        <v>986</v>
      </c>
      <c r="E291" s="20" t="str">
        <f>HYPERLINK("https://alsi.kz/ru/catalog/monitory/monitor-acer-predator-x27ubmiipruzx-umhxxee001/","https://alsi.kz/ru/catalog/monitory/monitor-acer-predator-x27ubmiipruzx-umhxxee001/")</f>
        <v>https://alsi.kz/ru/catalog/monitory/monitor-acer-predator-x27ubmiipruzx-umhxxee001/</v>
      </c>
    </row>
    <row r="292" spans="1:5" ht="15" outlineLevel="3">
      <c r="A292" s="18">
        <v>238461</v>
      </c>
      <c r="B292" s="18" t="s">
        <v>987</v>
      </c>
      <c r="C292" s="19" t="s">
        <v>988</v>
      </c>
      <c r="D292" s="18" t="s">
        <v>989</v>
      </c>
      <c r="E292" s="20" t="str">
        <f>HYPERLINK("https://alsi.kz/ru/catalog/monitory/monitor-acer-predator-x34vbmiiphuzx-umcxxeev01/","https://alsi.kz/ru/catalog/monitory/monitor-acer-predator-x34vbmiiphuzx-umcxxeev01/")</f>
        <v>https://alsi.kz/ru/catalog/monitory/monitor-acer-predator-x34vbmiiphuzx-umcxxeev01/</v>
      </c>
    </row>
    <row r="293" spans="1:5" ht="15" outlineLevel="3">
      <c r="A293" s="18">
        <v>238460</v>
      </c>
      <c r="B293" s="18" t="s">
        <v>990</v>
      </c>
      <c r="C293" s="19" t="s">
        <v>991</v>
      </c>
      <c r="D293" s="18" t="s">
        <v>992</v>
      </c>
      <c r="E293" s="20" t="str">
        <f>HYPERLINK("https://alsi.kz/ru/catalog/monitory/monitor-acer-predator-x45bmiiphuzx-ummxxee001/","https://alsi.kz/ru/catalog/monitory/monitor-acer-predator-x45bmiiphuzx-ummxxee001/")</f>
        <v>https://alsi.kz/ru/catalog/monitory/monitor-acer-predator-x45bmiiphuzx-ummxxee001/</v>
      </c>
    </row>
    <row r="294" spans="1:5" ht="15" outlineLevel="3">
      <c r="A294" s="18">
        <v>238478</v>
      </c>
      <c r="B294" s="18" t="s">
        <v>993</v>
      </c>
      <c r="C294" s="19" t="s">
        <v>994</v>
      </c>
      <c r="D294" s="18" t="s">
        <v>995</v>
      </c>
      <c r="E294" s="20" t="str">
        <f>HYPERLINK("https://alsi.kz/ru/catalog/monitory/monitor-acer-r272eyi-umhr2eee05/","https://alsi.kz/ru/catalog/monitory/monitor-acer-r272eyi-umhr2eee05/")</f>
        <v>https://alsi.kz/ru/catalog/monitory/monitor-acer-r272eyi-umhr2eee05/</v>
      </c>
    </row>
    <row r="295" spans="1:5" ht="15" outlineLevel="3">
      <c r="A295" s="18">
        <v>238477</v>
      </c>
      <c r="B295" s="18" t="s">
        <v>996</v>
      </c>
      <c r="C295" s="19" t="s">
        <v>997</v>
      </c>
      <c r="D295" s="18" t="s">
        <v>998</v>
      </c>
      <c r="E295" s="20" t="str">
        <f>HYPERLINK("https://alsi.kz/ru/catalog/monitory/monitor-acer-r272eymix-umhr2eee09/","https://alsi.kz/ru/catalog/monitory/monitor-acer-r272eymix-umhr2eee09/")</f>
        <v>https://alsi.kz/ru/catalog/monitory/monitor-acer-r272eymix-umhr2eee09/</v>
      </c>
    </row>
    <row r="296" spans="1:5" ht="15" outlineLevel="3">
      <c r="A296" s="18">
        <v>238479</v>
      </c>
      <c r="B296" s="18" t="s">
        <v>999</v>
      </c>
      <c r="C296" s="19" t="s">
        <v>1000</v>
      </c>
      <c r="D296" s="18" t="s">
        <v>1001</v>
      </c>
      <c r="E296" s="20" t="str">
        <f>HYPERLINK("https://alsi.kz/ru/catalog/monitory/monitor-acer-r272hyi-umhr2eeh01/","https://alsi.kz/ru/catalog/monitory/monitor-acer-r272hyi-umhr2eeh01/")</f>
        <v>https://alsi.kz/ru/catalog/monitory/monitor-acer-r272hyi-umhr2eeh01/</v>
      </c>
    </row>
    <row r="297" spans="1:5" ht="15" outlineLevel="3">
      <c r="A297" s="18">
        <v>238481</v>
      </c>
      <c r="B297" s="18" t="s">
        <v>1002</v>
      </c>
      <c r="C297" s="19" t="s">
        <v>1003</v>
      </c>
      <c r="D297" s="18" t="s">
        <v>1004</v>
      </c>
      <c r="E297" s="20" t="str">
        <f>HYPERLINK("https://alsi.kz/ru/catalog/monitory/monitor-acer-sa242yebi-umqs2eee01/","https://alsi.kz/ru/catalog/monitory/monitor-acer-sa242yebi-umqs2eee01/")</f>
        <v>https://alsi.kz/ru/catalog/monitory/monitor-acer-sa242yebi-umqs2eee01/</v>
      </c>
    </row>
    <row r="298" spans="1:5" ht="15" outlineLevel="3">
      <c r="A298" s="18">
        <v>238480</v>
      </c>
      <c r="B298" s="18" t="s">
        <v>1005</v>
      </c>
      <c r="C298" s="19" t="s">
        <v>1006</v>
      </c>
      <c r="D298" s="18" t="s">
        <v>1007</v>
      </c>
      <c r="E298" s="20" t="str">
        <f>HYPERLINK("https://alsi.kz/ru/catalog/monitory/monitor-acer-sa272ebi-umhs2eee09/","https://alsi.kz/ru/catalog/monitory/monitor-acer-sa272ebi-umhs2eee09/")</f>
        <v>https://alsi.kz/ru/catalog/monitory/monitor-acer-sa272ebi-umhs2eee09/</v>
      </c>
    </row>
    <row r="299" spans="1:5" ht="15" outlineLevel="3">
      <c r="A299" s="18">
        <v>238474</v>
      </c>
      <c r="B299" s="18" t="s">
        <v>1008</v>
      </c>
      <c r="C299" s="19" t="s">
        <v>1009</v>
      </c>
      <c r="D299" s="18" t="s">
        <v>1010</v>
      </c>
      <c r="E299" s="20" t="str">
        <f>HYPERLINK("https://alsi.kz/ru/catalog/monitory/monitor-acer-sh272uebmiphux-umhs2eee25/","https://alsi.kz/ru/catalog/monitory/monitor-acer-sh272uebmiphux-umhs2eee25/")</f>
        <v>https://alsi.kz/ru/catalog/monitory/monitor-acer-sh272uebmiphux-umhs2eee25/</v>
      </c>
    </row>
    <row r="300" spans="1:5" ht="15" outlineLevel="3">
      <c r="A300" s="18">
        <v>229975</v>
      </c>
      <c r="B300" s="18" t="s">
        <v>1011</v>
      </c>
      <c r="C300" s="19" t="s">
        <v>1012</v>
      </c>
      <c r="D300" s="18" t="s">
        <v>1013</v>
      </c>
      <c r="E300" s="20" t="str">
        <f>HYPERLINK("https://alsi.kz/ru/catalog/monitory/monitor-acer-v196lbbmd-umcv6eeb08/","https://alsi.kz/ru/catalog/monitory/monitor-acer-v196lbbmd-umcv6eeb08/")</f>
        <v>https://alsi.kz/ru/catalog/monitory/monitor-acer-v196lbbmd-umcv6eeb08/</v>
      </c>
    </row>
    <row r="301" spans="1:5" ht="15" outlineLevel="3">
      <c r="A301" s="18">
        <v>183483</v>
      </c>
      <c r="B301" s="18" t="s">
        <v>1014</v>
      </c>
      <c r="C301" s="19" t="s">
        <v>1015</v>
      </c>
      <c r="D301" s="18" t="s">
        <v>1016</v>
      </c>
      <c r="E301" s="20" t="str">
        <f>HYPERLINK("https://alsi.kz/ru/catalog/monitory/monitor-acer-v206hqlab-umiv6eea01/","https://alsi.kz/ru/catalog/monitory/monitor-acer-v206hqlab-umiv6eea01/")</f>
        <v>https://alsi.kz/ru/catalog/monitory/monitor-acer-v206hqlab-umiv6eea01/</v>
      </c>
    </row>
    <row r="302" spans="1:5" ht="15" outlineLevel="3">
      <c r="A302" s="18">
        <v>234494</v>
      </c>
      <c r="B302" s="18" t="s">
        <v>1017</v>
      </c>
      <c r="C302" s="19" t="s">
        <v>1018</v>
      </c>
      <c r="D302" s="18" t="s">
        <v>1019</v>
      </c>
      <c r="E302" s="20" t="str">
        <f>HYPERLINK("https://alsi.kz/ru/catalog/monitory/monitor-acer-vero-rl242yeyiiv-umqr2eee01/","https://alsi.kz/ru/catalog/monitory/monitor-acer-vero-rl242yeyiiv-umqr2eee01/")</f>
        <v>https://alsi.kz/ru/catalog/monitory/monitor-acer-vero-rl242yeyiiv-umqr2eee01/</v>
      </c>
    </row>
    <row r="303" spans="1:5" ht="15" outlineLevel="3">
      <c r="A303" s="18">
        <v>234493</v>
      </c>
      <c r="B303" s="18" t="s">
        <v>1020</v>
      </c>
      <c r="C303" s="19" t="s">
        <v>1021</v>
      </c>
      <c r="D303" s="18" t="s">
        <v>1022</v>
      </c>
      <c r="E303" s="20" t="str">
        <f>HYPERLINK("https://alsi.kz/ru/catalog/monitory/monitor-acer-vero-rl272eyiiv-umhr2eee01/","https://alsi.kz/ru/catalog/monitory/monitor-acer-vero-rl272eyiiv-umhr2eee01/")</f>
        <v>https://alsi.kz/ru/catalog/monitory/monitor-acer-vero-rl272eyiiv-umhr2eee01/</v>
      </c>
    </row>
    <row r="304" spans="1:5" ht="15" outlineLevel="3">
      <c r="A304" s="18">
        <v>238476</v>
      </c>
      <c r="B304" s="18" t="s">
        <v>1023</v>
      </c>
      <c r="C304" s="19" t="s">
        <v>1024</v>
      </c>
      <c r="D304" s="18" t="s">
        <v>1025</v>
      </c>
      <c r="E304" s="20" t="str">
        <f>HYPERLINK("https://alsi.kz/ru/catalog/monitory/monitor-acer-vero-rs242ybpamix-umqr2ee013/","https://alsi.kz/ru/catalog/monitory/monitor-acer-vero-rs242ybpamix-umqr2ee013/")</f>
        <v>https://alsi.kz/ru/catalog/monitory/monitor-acer-vero-rs242ybpamix-umqr2ee013/</v>
      </c>
    </row>
    <row r="305" spans="1:5" ht="15" outlineLevel="3">
      <c r="A305" s="18">
        <v>238475</v>
      </c>
      <c r="B305" s="18" t="s">
        <v>1026</v>
      </c>
      <c r="C305" s="19" t="s">
        <v>1027</v>
      </c>
      <c r="D305" s="18" t="s">
        <v>1028</v>
      </c>
      <c r="E305" s="20" t="str">
        <f>HYPERLINK("https://alsi.kz/ru/catalog/monitory/monitor-acer-vero-rs272bpamix-umhr2ee017/","https://alsi.kz/ru/catalog/monitory/monitor-acer-vero-rs272bpamix-umhr2ee017/")</f>
        <v>https://alsi.kz/ru/catalog/monitory/monitor-acer-vero-rs272bpamix-umhr2ee017/</v>
      </c>
    </row>
    <row r="306" spans="1:5" ht="15" outlineLevel="3">
      <c r="A306" s="18">
        <v>229970</v>
      </c>
      <c r="B306" s="18" t="s">
        <v>1029</v>
      </c>
      <c r="C306" s="19" t="s">
        <v>1030</v>
      </c>
      <c r="D306" s="18" t="s">
        <v>1031</v>
      </c>
      <c r="E306" s="20" t="str">
        <f>HYPERLINK("https://alsi.kz/ru/catalog/monitory/monitor-acer-vero-v247yabmipxv-umqv7eea14/","https://alsi.kz/ru/catalog/monitory/monitor-acer-vero-v247yabmipxv-umqv7eea14/")</f>
        <v>https://alsi.kz/ru/catalog/monitory/monitor-acer-vero-v247yabmipxv-umqv7eea14/</v>
      </c>
    </row>
    <row r="307" spans="1:5" ht="15" outlineLevel="3">
      <c r="A307" s="18">
        <v>238483</v>
      </c>
      <c r="B307" s="18" t="s">
        <v>1032</v>
      </c>
      <c r="C307" s="19" t="s">
        <v>1033</v>
      </c>
      <c r="D307" s="18" t="s">
        <v>1034</v>
      </c>
      <c r="E307" s="20" t="str">
        <f>HYPERLINK("https://alsi.kz/ru/catalog/monitory/monitor-acer-vero-v277ebiv-umhv7eee09/","https://alsi.kz/ru/catalog/monitory/monitor-acer-vero-v277ebiv-umhv7eee09/")</f>
        <v>https://alsi.kz/ru/catalog/monitory/monitor-acer-vero-v277ebiv-umhv7eee09/</v>
      </c>
    </row>
    <row r="308" spans="1:5" ht="15" outlineLevel="3">
      <c r="A308" s="18">
        <v>237252</v>
      </c>
      <c r="B308" s="18" t="s">
        <v>1035</v>
      </c>
      <c r="C308" s="19" t="s">
        <v>1036</v>
      </c>
      <c r="D308" s="18" t="s">
        <v>1037</v>
      </c>
      <c r="E308" s="20" t="str">
        <f>HYPERLINK("https://alsi.kz/ru/catalog/monitory/monitor-aiwa-ck-27q75-v-ck-27q75-v/","https://alsi.kz/ru/catalog/monitory/monitor-aiwa-ck-27q75-v-ck-27q75-v/")</f>
        <v>https://alsi.kz/ru/catalog/monitory/monitor-aiwa-ck-27q75-v-ck-27q75-v/</v>
      </c>
    </row>
    <row r="309" spans="1:5" ht="15" outlineLevel="3">
      <c r="A309" s="18">
        <v>237253</v>
      </c>
      <c r="B309" s="18" t="s">
        <v>1038</v>
      </c>
      <c r="C309" s="19" t="s">
        <v>1039</v>
      </c>
      <c r="D309" s="18" t="s">
        <v>1040</v>
      </c>
      <c r="E309" s="20" t="str">
        <f>HYPERLINK("https://alsi.kz/ru/catalog/monitory/monitor-aiwa-ck-32q165-v-ck-32q165-v/","https://alsi.kz/ru/catalog/monitory/monitor-aiwa-ck-32q165-v-ck-32q165-v/")</f>
        <v>https://alsi.kz/ru/catalog/monitory/monitor-aiwa-ck-32q165-v-ck-32q165-v/</v>
      </c>
    </row>
    <row r="310" spans="1:5" ht="15" outlineLevel="3">
      <c r="A310" s="18">
        <v>237249</v>
      </c>
      <c r="B310" s="18" t="s">
        <v>1041</v>
      </c>
      <c r="C310" s="19" t="s">
        <v>1042</v>
      </c>
      <c r="D310" s="18" t="s">
        <v>1043</v>
      </c>
      <c r="E310" s="20" t="str">
        <f>HYPERLINK("https://alsi.kz/ru/catalog/monitory/monitor-aiwa-f4-24f180-f-f4-24f180-f/","https://alsi.kz/ru/catalog/monitory/monitor-aiwa-f4-24f180-f-f4-24f180-f/")</f>
        <v>https://alsi.kz/ru/catalog/monitory/monitor-aiwa-f4-24f180-f-f4-24f180-f/</v>
      </c>
    </row>
    <row r="311" spans="1:5" ht="15" outlineLevel="3">
      <c r="A311" s="18">
        <v>237251</v>
      </c>
      <c r="B311" s="18" t="s">
        <v>1044</v>
      </c>
      <c r="C311" s="19" t="s">
        <v>1045</v>
      </c>
      <c r="D311" s="18" t="s">
        <v>1046</v>
      </c>
      <c r="E311" s="20" t="str">
        <f>HYPERLINK("https://alsi.kz/ru/catalog/monitory/monitor-aiwa-f4-27q165-f-f4-27q165-f/","https://alsi.kz/ru/catalog/monitory/monitor-aiwa-f4-27q165-f-f4-27q165-f/")</f>
        <v>https://alsi.kz/ru/catalog/monitory/monitor-aiwa-f4-27q165-f-f4-27q165-f/</v>
      </c>
    </row>
    <row r="312" spans="1:5" ht="15" outlineLevel="3">
      <c r="A312" s="18">
        <v>237250</v>
      </c>
      <c r="B312" s="18" t="s">
        <v>1047</v>
      </c>
      <c r="C312" s="19" t="s">
        <v>1048</v>
      </c>
      <c r="D312" s="18" t="s">
        <v>1049</v>
      </c>
      <c r="E312" s="20" t="str">
        <f>HYPERLINK("https://alsi.kz/ru/catalog/monitory/monitor-aiwa-f7-27q75-k-f7-27q75-k/","https://alsi.kz/ru/catalog/monitory/monitor-aiwa-f7-27q75-k-f7-27q75-k/")</f>
        <v>https://alsi.kz/ru/catalog/monitory/monitor-aiwa-f7-27q75-k-f7-27q75-k/</v>
      </c>
    </row>
    <row r="313" spans="1:5" ht="15" outlineLevel="3">
      <c r="A313" s="18" t="s">
        <v>1050</v>
      </c>
      <c r="B313" s="18" t="s">
        <v>1051</v>
      </c>
      <c r="C313" s="19" t="s">
        <v>1052</v>
      </c>
      <c r="D313" s="18" t="s">
        <v>1053</v>
      </c>
      <c r="E313" s="20" t="str">
        <f>HYPERLINK("https://alsi.kz/ru/catalog/monitory/monitor-aoc-22b2h-215-fhd-va-75ghz-4ms-250-cdm2-vga-hdmi-chernyy-22b2heu01/","https://alsi.kz/ru/catalog/monitory/monitor-aoc-22b2h-215-fhd-va-75ghz-4ms-250-cdm2-vga-hdmi-chernyy-22b2heu01/")</f>
        <v>https://alsi.kz/ru/catalog/monitory/monitor-aoc-22b2h-215-fhd-va-75ghz-4ms-250-cdm2-vga-hdmi-chernyy-22b2heu01/</v>
      </c>
    </row>
    <row r="314" spans="1:5" ht="15" outlineLevel="3">
      <c r="A314" s="18" t="s">
        <v>1054</v>
      </c>
      <c r="B314" s="18" t="s">
        <v>1051</v>
      </c>
      <c r="C314" s="19" t="s">
        <v>1055</v>
      </c>
      <c r="D314" s="18" t="s">
        <v>1056</v>
      </c>
      <c r="E314" s="20" t="str">
        <f>HYPERLINK("https://alsi.kz/ru/catalog/monitory/monitor-aoc-22b2h-215-fhd-va-4ms-75hz-vgahdmi-chernyy-22b2heu01/","https://alsi.kz/ru/catalog/monitory/monitor-aoc-22b2h-215-fhd-va-4ms-75hz-vgahdmi-chernyy-22b2heu01/")</f>
        <v>https://alsi.kz/ru/catalog/monitory/monitor-aoc-22b2h-215-fhd-va-4ms-75hz-vgahdmi-chernyy-22b2heu01/</v>
      </c>
    </row>
    <row r="315" spans="1:5" ht="15" outlineLevel="3">
      <c r="A315" s="18" t="s">
        <v>1057</v>
      </c>
      <c r="B315" s="18" t="s">
        <v>1058</v>
      </c>
      <c r="C315" s="19" t="s">
        <v>1059</v>
      </c>
      <c r="D315" s="18" t="s">
        <v>1060</v>
      </c>
      <c r="E315" s="20" t="str">
        <f>HYPERLINK("https://alsi.kz/ru/catalog/monitory/monitor-aoc-24b2xd-238-fhd-ips-75hz-4msvgadvi-24b2xd/","https://alsi.kz/ru/catalog/monitory/monitor-aoc-24b2xd-238-fhd-ips-75hz-4msvgadvi-24b2xd/")</f>
        <v>https://alsi.kz/ru/catalog/monitory/monitor-aoc-24b2xd-238-fhd-ips-75hz-4msvgadvi-24b2xd/</v>
      </c>
    </row>
    <row r="316" spans="1:5" ht="15" outlineLevel="3">
      <c r="A316" s="18" t="s">
        <v>1061</v>
      </c>
      <c r="B316" s="18" t="s">
        <v>1062</v>
      </c>
      <c r="C316" s="19" t="s">
        <v>1063</v>
      </c>
      <c r="D316" s="18" t="s">
        <v>1064</v>
      </c>
      <c r="E316" s="20" t="str">
        <f>HYPERLINK("https://alsi.kz/ru/catalog/monitory/monitor-aoc-24b2xda-238-fhd-ips-75-hz-4ms-250-cdm2-10001-vga-dvi-hdmi-speakers-cherny/","https://alsi.kz/ru/catalog/monitory/monitor-aoc-24b2xda-238-fhd-ips-75-hz-4ms-250-cdm2-10001-vga-dvi-hdmi-speakers-cherny/")</f>
        <v>https://alsi.kz/ru/catalog/monitory/monitor-aoc-24b2xda-238-fhd-ips-75-hz-4ms-250-cdm2-10001-vga-dvi-hdmi-speakers-cherny/</v>
      </c>
    </row>
    <row r="317" spans="1:5" ht="15" outlineLevel="3">
      <c r="A317" s="18" t="s">
        <v>1065</v>
      </c>
      <c r="B317" s="18" t="s">
        <v>1066</v>
      </c>
      <c r="C317" s="19" t="s">
        <v>1067</v>
      </c>
      <c r="D317" s="18" t="s">
        <v>1060</v>
      </c>
      <c r="E317" s="20" t="str">
        <f>HYPERLINK("https://alsi.kz/ru/catalog/monitory/monitor-aoc-24b2xda-238-fhd-ips-75hz-4ms-vga-hdmi-dvi-chernyy-24b2xda/","https://alsi.kz/ru/catalog/monitory/monitor-aoc-24b2xda-238-fhd-ips-75hz-4ms-vga-hdmi-dvi-chernyy-24b2xda/")</f>
        <v>https://alsi.kz/ru/catalog/monitory/monitor-aoc-24b2xda-238-fhd-ips-75hz-4ms-vga-hdmi-dvi-chernyy-24b2xda/</v>
      </c>
    </row>
    <row r="318" spans="1:5" ht="15" outlineLevel="3">
      <c r="A318" s="18" t="s">
        <v>1068</v>
      </c>
      <c r="B318" s="18" t="s">
        <v>1069</v>
      </c>
      <c r="C318" s="19" t="s">
        <v>1070</v>
      </c>
      <c r="D318" s="18" t="s">
        <v>1071</v>
      </c>
      <c r="E318" s="20" t="str">
        <f>HYPERLINK("https://alsi.kz/ru/catalog/monitory/monitor-aoc-24b2xh-238-fhd-ips-75hz-4ms-d-sub-hdmi-chernyy-24b2xheu01/","https://alsi.kz/ru/catalog/monitory/monitor-aoc-24b2xh-238-fhd-ips-75hz-4ms-d-sub-hdmi-chernyy-24b2xheu01/")</f>
        <v>https://alsi.kz/ru/catalog/monitory/monitor-aoc-24b2xh-238-fhd-ips-75hz-4ms-d-sub-hdmi-chernyy-24b2xheu01/</v>
      </c>
    </row>
    <row r="319" spans="1:5" ht="15" outlineLevel="3">
      <c r="A319" s="18" t="s">
        <v>1072</v>
      </c>
      <c r="B319" s="18" t="s">
        <v>1073</v>
      </c>
      <c r="C319" s="19" t="s">
        <v>1074</v>
      </c>
      <c r="D319" s="18" t="s">
        <v>1075</v>
      </c>
      <c r="E319" s="20" t="str">
        <f>HYPERLINK("https://alsi.kz/ru/catalog/monitory/monitor-aoc-24b3hma2-238-fhd-va-100-hz-4ms-250-cdm2-vga-hdmi-tilt-speakers-chernyy-24b3/","https://alsi.kz/ru/catalog/monitory/monitor-aoc-24b3hma2-238-fhd-va-100-hz-4ms-250-cdm2-vga-hdmi-tilt-speakers-chernyy-24b3/")</f>
        <v>https://alsi.kz/ru/catalog/monitory/monitor-aoc-24b3hma2-238-fhd-va-100-hz-4ms-250-cdm2-vga-hdmi-tilt-speakers-chernyy-24b3/</v>
      </c>
    </row>
    <row r="320" spans="1:5" ht="15" outlineLevel="3">
      <c r="A320" s="18" t="s">
        <v>1076</v>
      </c>
      <c r="B320" s="18" t="s">
        <v>1077</v>
      </c>
      <c r="C320" s="19" t="s">
        <v>1078</v>
      </c>
      <c r="D320" s="18" t="s">
        <v>1079</v>
      </c>
      <c r="E320" s="20" t="str">
        <f>HYPERLINK("https://alsi.kz/ru/catalog/monitory/monitor-aoc-24e1q-238-1920x1080-ips-5ms-10001-displayport-hdmi-vga-2x2w-24e1q01/","https://alsi.kz/ru/catalog/monitory/monitor-aoc-24e1q-238-1920x1080-ips-5ms-10001-displayport-hdmi-vga-2x2w-24e1q01/")</f>
        <v>https://alsi.kz/ru/catalog/monitory/monitor-aoc-24e1q-238-1920x1080-ips-5ms-10001-displayport-hdmi-vga-2x2w-24e1q01/</v>
      </c>
    </row>
    <row r="321" spans="1:5" ht="15" outlineLevel="3">
      <c r="A321" s="18" t="s">
        <v>1080</v>
      </c>
      <c r="B321" s="18" t="s">
        <v>1081</v>
      </c>
      <c r="C321" s="19" t="s">
        <v>1082</v>
      </c>
      <c r="D321" s="18" t="s">
        <v>1083</v>
      </c>
      <c r="E321" s="20" t="str">
        <f>HYPERLINK("https://alsi.kz/ru/catalog/monitory/monitor-aoc-24e3um-24-fhd-va-4ms-75hz-hdmi-dp-usb-chernyy-24e3um01/","https://alsi.kz/ru/catalog/monitory/monitor-aoc-24e3um-24-fhd-va-4ms-75hz-hdmi-dp-usb-chernyy-24e3um01/")</f>
        <v>https://alsi.kz/ru/catalog/monitory/monitor-aoc-24e3um-24-fhd-va-4ms-75hz-hdmi-dp-usb-chernyy-24e3um01/</v>
      </c>
    </row>
    <row r="322" spans="1:5" ht="15" outlineLevel="3">
      <c r="A322" s="18" t="s">
        <v>1084</v>
      </c>
      <c r="B322" s="18" t="s">
        <v>1085</v>
      </c>
      <c r="C322" s="19" t="s">
        <v>1086</v>
      </c>
      <c r="D322" s="18" t="s">
        <v>1087</v>
      </c>
      <c r="E322" s="20" t="str">
        <f>HYPERLINK("https://alsi.kz/ru/catalog/monitory/monitor-aoc-24g2sae-238-fhd-va-165-hz-4ms-dp2xhdmivga-chernyy-24g2saebk/","https://alsi.kz/ru/catalog/monitory/monitor-aoc-24g2sae-238-fhd-va-165-hz-4ms-dp2xhdmivga-chernyy-24g2saebk/")</f>
        <v>https://alsi.kz/ru/catalog/monitory/monitor-aoc-24g2sae-238-fhd-va-165-hz-4ms-dp2xhdmivga-chernyy-24g2saebk/</v>
      </c>
    </row>
    <row r="323" spans="1:5" ht="15" outlineLevel="3">
      <c r="A323" s="18" t="s">
        <v>1088</v>
      </c>
      <c r="B323" s="18" t="s">
        <v>1089</v>
      </c>
      <c r="C323" s="19" t="s">
        <v>1090</v>
      </c>
      <c r="D323" s="18" t="s">
        <v>1091</v>
      </c>
      <c r="E323" s="20" t="str">
        <f>HYPERLINK("https://alsi.kz/ru/catalog/monitory/monitor-aoc-24g2sp-238-fhd-ips-165-hz-1ms-300-cdm2-vga-2xhdmi-dp-speakers-chernyy-24g2s/","https://alsi.kz/ru/catalog/monitory/monitor-aoc-24g2sp-238-fhd-ips-165-hz-1ms-300-cdm2-vga-2xhdmi-dp-speakers-chernyy-24g2s/")</f>
        <v>https://alsi.kz/ru/catalog/monitory/monitor-aoc-24g2sp-238-fhd-ips-165-hz-1ms-300-cdm2-vga-2xhdmi-dp-speakers-chernyy-24g2s/</v>
      </c>
    </row>
    <row r="324" spans="1:5" ht="15" outlineLevel="3">
      <c r="A324" s="18" t="s">
        <v>1092</v>
      </c>
      <c r="B324" s="18" t="s">
        <v>1093</v>
      </c>
      <c r="C324" s="19" t="s">
        <v>1094</v>
      </c>
      <c r="D324" s="18" t="s">
        <v>1095</v>
      </c>
      <c r="E324" s="20" t="str">
        <f>HYPERLINK("https://alsi.kz/ru/catalog/monitory/monitor-aoc-24p1-238-fhd-ips-60-hz-5ms-vga-dvi-hdmi-dp-hapivot-swivel-speakers-chern/","https://alsi.kz/ru/catalog/monitory/monitor-aoc-24p1-238-fhd-ips-60-hz-5ms-vga-dvi-hdmi-dp-hapivot-swivel-speakers-chern/")</f>
        <v>https://alsi.kz/ru/catalog/monitory/monitor-aoc-24p1-238-fhd-ips-60-hz-5ms-vga-dvi-hdmi-dp-hapivot-swivel-speakers-chern/</v>
      </c>
    </row>
    <row r="325" spans="1:5" ht="15" outlineLevel="3">
      <c r="A325" s="18" t="s">
        <v>1096</v>
      </c>
      <c r="B325" s="18" t="s">
        <v>1097</v>
      </c>
      <c r="C325" s="19" t="s">
        <v>1098</v>
      </c>
      <c r="D325" s="18" t="s">
        <v>1099</v>
      </c>
      <c r="E325" s="20" t="str">
        <f>HYPERLINK("https://alsi.kz/ru/catalog/monitory/monitor-aoc-24v5ce-238-fhd-ips-4ms-75hz-chernyy-24v5cebk/","https://alsi.kz/ru/catalog/monitory/monitor-aoc-24v5ce-238-fhd-ips-4ms-75hz-chernyy-24v5cebk/")</f>
        <v>https://alsi.kz/ru/catalog/monitory/monitor-aoc-24v5ce-238-fhd-ips-4ms-75hz-chernyy-24v5cebk/</v>
      </c>
    </row>
    <row r="326" spans="1:5" ht="15" outlineLevel="3">
      <c r="A326" s="18" t="s">
        <v>1100</v>
      </c>
      <c r="B326" s="18" t="s">
        <v>1101</v>
      </c>
      <c r="C326" s="19" t="s">
        <v>1102</v>
      </c>
      <c r="D326" s="18" t="s">
        <v>1103</v>
      </c>
      <c r="E326" s="20" t="str">
        <f>HYPERLINK("https://alsi.kz/ru/catalog/monitory/monitor-aoc-27b2dm-27-1920x1080-va-4ms-40001-vga-hdmi-dvi-chernyy-27b2dm01/","https://alsi.kz/ru/catalog/monitory/monitor-aoc-27b2dm-27-1920x1080-va-4ms-40001-vga-hdmi-dvi-chernyy-27b2dm01/")</f>
        <v>https://alsi.kz/ru/catalog/monitory/monitor-aoc-27b2dm-27-1920x1080-va-4ms-40001-vga-hdmi-dvi-chernyy-27b2dm01/</v>
      </c>
    </row>
    <row r="327" spans="1:5" ht="15" outlineLevel="3">
      <c r="A327" s="18" t="s">
        <v>1104</v>
      </c>
      <c r="B327" s="18" t="s">
        <v>1105</v>
      </c>
      <c r="C327" s="19" t="s">
        <v>1106</v>
      </c>
      <c r="D327" s="18" t="s">
        <v>1107</v>
      </c>
      <c r="E327" s="20" t="str">
        <f>HYPERLINK("https://alsi.kz/ru/catalog/monitory/monitor-aoc-27b2h-chernyy-27b2heu/","https://alsi.kz/ru/catalog/monitory/monitor-aoc-27b2h-chernyy-27b2heu/")</f>
        <v>https://alsi.kz/ru/catalog/monitory/monitor-aoc-27b2h-chernyy-27b2heu/</v>
      </c>
    </row>
    <row r="328" spans="1:5" ht="15" outlineLevel="3">
      <c r="A328" s="18" t="s">
        <v>1108</v>
      </c>
      <c r="B328" s="18" t="s">
        <v>1109</v>
      </c>
      <c r="C328" s="19" t="s">
        <v>1110</v>
      </c>
      <c r="D328" s="18" t="s">
        <v>1111</v>
      </c>
      <c r="E328" s="20" t="str">
        <f>HYPERLINK("https://alsi.kz/ru/catalog/monitory/monitor-aoc-27b2h-27-ips-1920x1080-75hz-4ms-hdmi-vga-27b2heu01/","https://alsi.kz/ru/catalog/monitory/monitor-aoc-27b2h-27-ips-1920x1080-75hz-4ms-hdmi-vga-27b2heu01/")</f>
        <v>https://alsi.kz/ru/catalog/monitory/monitor-aoc-27b2h-27-ips-1920x1080-75hz-4ms-hdmi-vga-27b2heu01/</v>
      </c>
    </row>
    <row r="329" spans="1:5" ht="15" outlineLevel="3">
      <c r="A329" s="18" t="s">
        <v>1112</v>
      </c>
      <c r="B329" s="18" t="s">
        <v>1113</v>
      </c>
      <c r="C329" s="19" t="s">
        <v>1114</v>
      </c>
      <c r="D329" s="18" t="s">
        <v>1115</v>
      </c>
      <c r="E329" s="20" t="str">
        <f>HYPERLINK("https://alsi.kz/ru/catalog/monitory/monitor-aoc-27b2qam-27-va-1920x1080-75hz-4ms-vga-hdmi-dp-27b2qam01/","https://alsi.kz/ru/catalog/monitory/monitor-aoc-27b2qam-27-va-1920x1080-75hz-4ms-vga-hdmi-dp-27b2qam01/")</f>
        <v>https://alsi.kz/ru/catalog/monitory/monitor-aoc-27b2qam-27-va-1920x1080-75hz-4ms-vga-hdmi-dp-27b2qam01/</v>
      </c>
    </row>
    <row r="330" spans="1:5" ht="15" outlineLevel="3">
      <c r="A330" s="18" t="s">
        <v>1116</v>
      </c>
      <c r="B330" s="18" t="s">
        <v>1117</v>
      </c>
      <c r="C330" s="19" t="s">
        <v>1118</v>
      </c>
      <c r="D330" s="18" t="s">
        <v>1107</v>
      </c>
      <c r="E330" s="20" t="str">
        <f>HYPERLINK("https://alsi.kz/ru/catalog/monitory/monitor-aoc-27b3hm-27-1920x1080-va-4ms-10001-75hz-hdmi-vga-chernyy-27b3hm01/","https://alsi.kz/ru/catalog/monitory/monitor-aoc-27b3hm-27-1920x1080-va-4ms-10001-75hz-hdmi-vga-chernyy-27b3hm01/")</f>
        <v>https://alsi.kz/ru/catalog/monitory/monitor-aoc-27b3hm-27-1920x1080-va-4ms-10001-75hz-hdmi-vga-chernyy-27b3hm01/</v>
      </c>
    </row>
    <row r="331" spans="1:5" ht="15" outlineLevel="3">
      <c r="A331" s="18" t="s">
        <v>1119</v>
      </c>
      <c r="B331" s="18" t="s">
        <v>1120</v>
      </c>
      <c r="C331" s="19" t="s">
        <v>1121</v>
      </c>
      <c r="D331" s="18" t="s">
        <v>1079</v>
      </c>
      <c r="E331" s="20" t="str">
        <f>HYPERLINK("https://alsi.kz/ru/catalog/monitory/monitor-aoc-27b3hma2-27-fhd-va-100-hz-4ms-vga-hdmi-speakers-chernyy-27b3hma201/","https://alsi.kz/ru/catalog/monitory/monitor-aoc-27b3hma2-27-fhd-va-100-hz-4ms-vga-hdmi-speakers-chernyy-27b3hma201/")</f>
        <v>https://alsi.kz/ru/catalog/monitory/monitor-aoc-27b3hma2-27-fhd-va-100-hz-4ms-vga-hdmi-speakers-chernyy-27b3hma201/</v>
      </c>
    </row>
    <row r="332" spans="1:5" ht="15" outlineLevel="3">
      <c r="A332" s="18" t="s">
        <v>1122</v>
      </c>
      <c r="B332" s="18" t="s">
        <v>1123</v>
      </c>
      <c r="C332" s="19" t="s">
        <v>1124</v>
      </c>
      <c r="D332" s="18" t="s">
        <v>1125</v>
      </c>
      <c r="E332" s="20" t="str">
        <f>HYPERLINK("https://alsi.kz/ru/catalog/monitory/monitor-aoc-27v5ce-27-fhd-ips-75hz-4ms-hdmi-usb-c-chernyy-27v5cebk/","https://alsi.kz/ru/catalog/monitory/monitor-aoc-27v5ce-27-fhd-ips-75hz-4ms-hdmi-usb-c-chernyy-27v5cebk/")</f>
        <v>https://alsi.kz/ru/catalog/monitory/monitor-aoc-27v5ce-27-fhd-ips-75hz-4ms-hdmi-usb-c-chernyy-27v5cebk/</v>
      </c>
    </row>
    <row r="333" spans="1:5" ht="15" outlineLevel="3">
      <c r="A333" s="18" t="s">
        <v>1126</v>
      </c>
      <c r="B333" s="18" t="s">
        <v>1127</v>
      </c>
      <c r="C333" s="19" t="s">
        <v>1128</v>
      </c>
      <c r="D333" s="18" t="s">
        <v>1129</v>
      </c>
      <c r="E333" s="20" t="str">
        <f>HYPERLINK("https://alsi.kz/ru/catalog/monitory/monitor-aoc-cq27g2u-27-qhd-va-1ms-144hz-2xhdmi-1xdp-chernyy-cq27g2ubk/","https://alsi.kz/ru/catalog/monitory/monitor-aoc-cq27g2u-27-qhd-va-1ms-144hz-2xhdmi-1xdp-chernyy-cq27g2ubk/")</f>
        <v>https://alsi.kz/ru/catalog/monitory/monitor-aoc-cq27g2u-27-qhd-va-1ms-144hz-2xhdmi-1xdp-chernyy-cq27g2ubk/</v>
      </c>
    </row>
    <row r="334" spans="1:5" ht="15" outlineLevel="3">
      <c r="A334" s="18" t="s">
        <v>1130</v>
      </c>
      <c r="B334" s="18" t="s">
        <v>1131</v>
      </c>
      <c r="C334" s="19" t="s">
        <v>1132</v>
      </c>
      <c r="D334" s="18" t="s">
        <v>1133</v>
      </c>
      <c r="E334" s="20" t="str">
        <f>HYPERLINK("https://alsi.kz/ru/catalog/monitory/monitor-aoc-e2270swhn-215-fhd-tn-5ms-2007001-vga-hdmi-k220939/","https://alsi.kz/ru/catalog/monitory/monitor-aoc-e2270swhn-215-fhd-tn-5ms-2007001-vga-hdmi-k220939/")</f>
        <v>https://alsi.kz/ru/catalog/monitory/monitor-aoc-e2270swhn-215-fhd-tn-5ms-2007001-vga-hdmi-k220939/</v>
      </c>
    </row>
    <row r="335" spans="1:5" ht="15" outlineLevel="3">
      <c r="A335" s="18" t="s">
        <v>1134</v>
      </c>
      <c r="B335" s="18" t="s">
        <v>1135</v>
      </c>
      <c r="C335" s="19" t="s">
        <v>1136</v>
      </c>
      <c r="D335" s="18" t="s">
        <v>1137</v>
      </c>
      <c r="E335" s="20" t="str">
        <f>HYPERLINK("https://alsi.kz/ru/catalog/monitory/monitor-aoc-e2270swn-e2270swn/","https://alsi.kz/ru/catalog/monitory/monitor-aoc-e2270swn-e2270swn/")</f>
        <v>https://alsi.kz/ru/catalog/monitory/monitor-aoc-e2270swn-e2270swn/</v>
      </c>
    </row>
    <row r="336" spans="1:5" ht="15" outlineLevel="3">
      <c r="A336" s="18" t="s">
        <v>1138</v>
      </c>
      <c r="B336" s="18" t="s">
        <v>1139</v>
      </c>
      <c r="C336" s="19" t="s">
        <v>1140</v>
      </c>
      <c r="D336" s="18" t="s">
        <v>1141</v>
      </c>
      <c r="E336" s="20" t="str">
        <f>HYPERLINK("https://alsi.kz/ru/catalog/monitory/monitor-aoc-pro-line-24p3qw-238-ips-1920x1080-75hz-4ms-3000cdm-10001-2xhdmi-1xdp-1xusb-b-4xusb/","https://alsi.kz/ru/catalog/monitory/monitor-aoc-pro-line-24p3qw-238-ips-1920x1080-75hz-4ms-3000cdm-10001-2xhdmi-1xdp-1xusb-b-4xusb/")</f>
        <v>https://alsi.kz/ru/catalog/monitory/monitor-aoc-pro-line-24p3qw-238-ips-1920x1080-75hz-4ms-3000cdm-10001-2xhdmi-1xdp-1xusb-b-4xusb/</v>
      </c>
    </row>
    <row r="337" spans="1:5" ht="15" outlineLevel="3">
      <c r="A337" s="18" t="s">
        <v>1142</v>
      </c>
      <c r="B337" s="18" t="s">
        <v>1143</v>
      </c>
      <c r="C337" s="19" t="s">
        <v>1144</v>
      </c>
      <c r="D337" s="18" t="s">
        <v>1145</v>
      </c>
      <c r="E337" s="20" t="str">
        <f>HYPERLINK("https://alsi.kz/ru/catalog/monitory/monitor-aoc-q27b3ma01-27-2560x1440-va-75hz-4ms-40001-2xhdmi-2xdp-2x2w-chernyy-q27b3ma/","https://alsi.kz/ru/catalog/monitory/monitor-aoc-q27b3ma01-27-2560x1440-va-75hz-4ms-40001-2xhdmi-2xdp-2x2w-chernyy-q27b3ma/")</f>
        <v>https://alsi.kz/ru/catalog/monitory/monitor-aoc-q27b3ma01-27-2560x1440-va-75hz-4ms-40001-2xhdmi-2xdp-2x2w-chernyy-q27b3ma/</v>
      </c>
    </row>
    <row r="338" spans="1:5" ht="15" outlineLevel="3">
      <c r="A338" s="18" t="s">
        <v>1146</v>
      </c>
      <c r="B338" s="18" t="s">
        <v>1147</v>
      </c>
      <c r="C338" s="19" t="s">
        <v>1148</v>
      </c>
      <c r="D338" s="18" t="s">
        <v>1149</v>
      </c>
      <c r="E338" s="20" t="str">
        <f>HYPERLINK("https://alsi.kz/ru/catalog/monitory/monitor-aoc-q32v4-315-wqhd-ips-75-hz-4ms-hdmi-dp-speakers-chernyy-q32v401/","https://alsi.kz/ru/catalog/monitory/monitor-aoc-q32v4-315-wqhd-ips-75-hz-4ms-hdmi-dp-speakers-chernyy-q32v401/")</f>
        <v>https://alsi.kz/ru/catalog/monitory/monitor-aoc-q32v4-315-wqhd-ips-75-hz-4ms-hdmi-dp-speakers-chernyy-q32v401/</v>
      </c>
    </row>
    <row r="339" spans="1:5" ht="15" outlineLevel="3">
      <c r="A339" s="18" t="s">
        <v>1150</v>
      </c>
      <c r="B339" s="18" t="s">
        <v>1151</v>
      </c>
      <c r="C339" s="19" t="s">
        <v>1152</v>
      </c>
      <c r="D339" s="18" t="s">
        <v>1153</v>
      </c>
      <c r="E339" s="20" t="str">
        <f>HYPERLINK("https://alsi.kz/ru/catalog/monitory/monitor-aoc-u32u1-315-uhd-ips-60-hz-5msdp2xhdmiusb-c-hrd600-u32u1/","https://alsi.kz/ru/catalog/monitory/monitor-aoc-u32u1-315-uhd-ips-60-hz-5msdp2xhdmiusb-c-hrd600-u32u1/")</f>
        <v>https://alsi.kz/ru/catalog/monitory/monitor-aoc-u32u1-315-uhd-ips-60-hz-5msdp2xhdmiusb-c-hrd600-u32u1/</v>
      </c>
    </row>
    <row r="340" spans="1:5" ht="15" outlineLevel="3">
      <c r="A340" s="18" t="s">
        <v>1154</v>
      </c>
      <c r="B340" s="18" t="s">
        <v>1155</v>
      </c>
      <c r="C340" s="19" t="s">
        <v>1156</v>
      </c>
      <c r="D340" s="18" t="s">
        <v>1157</v>
      </c>
      <c r="E340" s="20" t="str">
        <f>HYPERLINK("https://alsi.kz/ru/catalog/monitory/monitor-asrock-pg34wq15r3a-34va-3440x1440-165hz-550kdm-30001-178178-1ms-dpx1-hdmix2-che/","https://alsi.kz/ru/catalog/monitory/monitor-asrock-pg34wq15r3a-34va-3440x1440-165hz-550kdm-30001-178178-1ms-dpx1-hdmix2-che/")</f>
        <v>https://alsi.kz/ru/catalog/monitory/monitor-asrock-pg34wq15r3a-34va-3440x1440-165hz-550kdm-30001-178178-1ms-dpx1-hdmix2-che/</v>
      </c>
    </row>
    <row r="341" spans="1:5" ht="15" outlineLevel="3">
      <c r="A341" s="18" t="s">
        <v>1158</v>
      </c>
      <c r="B341" s="18" t="s">
        <v>1159</v>
      </c>
      <c r="C341" s="19" t="s">
        <v>1160</v>
      </c>
      <c r="D341" s="18" t="s">
        <v>1161</v>
      </c>
      <c r="E341" s="20" t="str">
        <f>HYPERLINK("https://alsi.kz/ru/catalog/monitory/monitor-asus-be24eqsk-24-fhd-ips-75hz-5ms-hdmidpvga-2w-webcam-black-be24eqsk-24-asus/","https://alsi.kz/ru/catalog/monitory/monitor-asus-be24eqsk-24-fhd-ips-75hz-5ms-hdmidpvga-2w-webcam-black-be24eqsk-24-asus/")</f>
        <v>https://alsi.kz/ru/catalog/monitory/monitor-asus-be24eqsk-24-fhd-ips-75hz-5ms-hdmidpvga-2w-webcam-black-be24eqsk-24-asus/</v>
      </c>
    </row>
    <row r="342" spans="1:5" ht="15" outlineLevel="3">
      <c r="A342" s="18">
        <v>226679</v>
      </c>
      <c r="B342" s="18" t="s">
        <v>1162</v>
      </c>
      <c r="C342" s="19" t="s">
        <v>1163</v>
      </c>
      <c r="D342" s="18" t="s">
        <v>1164</v>
      </c>
      <c r="E342" s="20" t="str">
        <f>HYPERLINK("https://alsi.kz/ru/catalog/monitory/monitor-asus-proart-pa278cv-90lm06q0-b01370/","https://alsi.kz/ru/catalog/monitory/monitor-asus-proart-pa278cv-90lm06q0-b01370/")</f>
        <v>https://alsi.kz/ru/catalog/monitory/monitor-asus-proart-pa278cv-90lm06q0-b01370/</v>
      </c>
    </row>
    <row r="343" spans="1:5" ht="15" outlineLevel="3">
      <c r="A343" s="18" t="s">
        <v>1165</v>
      </c>
      <c r="B343" s="18" t="s">
        <v>1166</v>
      </c>
      <c r="C343" s="19" t="s">
        <v>1167</v>
      </c>
      <c r="D343" s="18" t="s">
        <v>1168</v>
      </c>
      <c r="E343" s="20" t="str">
        <f>HYPERLINK("https://alsi.kz/ru/catalog/monitory/monitor-asus-va24dqsb24-fhd-ips-75hz-5ms-250cdm210001-hdmidpvgasp-2w2x-usb-chernyy-90/","https://alsi.kz/ru/catalog/monitory/monitor-asus-va24dqsb24-fhd-ips-75hz-5ms-250cdm210001-hdmidpvgasp-2w2x-usb-chernyy-90/")</f>
        <v>https://alsi.kz/ru/catalog/monitory/monitor-asus-va24dqsb24-fhd-ips-75hz-5ms-250cdm210001-hdmidpvgasp-2w2x-usb-chernyy-90/</v>
      </c>
    </row>
    <row r="344" spans="1:5" ht="15" outlineLevel="3">
      <c r="A344" s="18">
        <v>226655</v>
      </c>
      <c r="B344" s="18" t="s">
        <v>1166</v>
      </c>
      <c r="C344" s="19" t="s">
        <v>1169</v>
      </c>
      <c r="D344" s="18" t="s">
        <v>1170</v>
      </c>
      <c r="E344" s="20" t="str">
        <f>HYPERLINK("https://alsi.kz/ru/catalog/monitory/monitor-asus-va24dqsb-90lm054l-b02370/","https://alsi.kz/ru/catalog/monitory/monitor-asus-va24dqsb-90lm054l-b02370/")</f>
        <v>https://alsi.kz/ru/catalog/monitory/monitor-asus-va24dqsb-90lm054l-b02370/</v>
      </c>
    </row>
    <row r="345" spans="1:5" ht="15" outlineLevel="3">
      <c r="A345" s="18">
        <v>226656</v>
      </c>
      <c r="B345" s="18" t="s">
        <v>1171</v>
      </c>
      <c r="C345" s="19" t="s">
        <v>1172</v>
      </c>
      <c r="D345" s="18" t="s">
        <v>1173</v>
      </c>
      <c r="E345" s="20" t="str">
        <f>HYPERLINK("https://alsi.kz/ru/catalog/monitory/monitor-asus-va27eqsb-90lm0559-b01170/","https://alsi.kz/ru/catalog/monitory/monitor-asus-va27eqsb-90lm0559-b01170/")</f>
        <v>https://alsi.kz/ru/catalog/monitory/monitor-asus-va27eqsb-90lm0559-b01170/</v>
      </c>
    </row>
    <row r="346" spans="1:5" ht="15" outlineLevel="3">
      <c r="A346" s="18" t="s">
        <v>1174</v>
      </c>
      <c r="B346" s="18" t="s">
        <v>1175</v>
      </c>
      <c r="C346" s="19" t="s">
        <v>1176</v>
      </c>
      <c r="D346" s="18" t="s">
        <v>1177</v>
      </c>
      <c r="E346" s="20" t="str">
        <f>HYPERLINK("https://alsi.kz/ru/catalog/monitory/monitor-asus-vg249qm1a-238-fhd-ips-270hz-1ms-350cdm210001-2hdmidp-vg249qm1a/","https://alsi.kz/ru/catalog/monitory/monitor-asus-vg249qm1a-238-fhd-ips-270hz-1ms-350cdm210001-2hdmidp-vg249qm1a/")</f>
        <v>https://alsi.kz/ru/catalog/monitory/monitor-asus-vg249qm1a-238-fhd-ips-270hz-1ms-350cdm210001-2hdmidp-vg249qm1a/</v>
      </c>
    </row>
    <row r="347" spans="1:5" ht="15" outlineLevel="3">
      <c r="A347" s="18" t="s">
        <v>1178</v>
      </c>
      <c r="B347" s="18" t="s">
        <v>1179</v>
      </c>
      <c r="C347" s="19" t="s">
        <v>1180</v>
      </c>
      <c r="D347" s="18" t="s">
        <v>1181</v>
      </c>
      <c r="E347" s="20" t="str">
        <f>HYPERLINK("https://alsi.kz/ru/catalog/monitory/monitor-asus-vg279ql1a-27-fhd-ips-165hz-1ms-400cdm210001-2hdmidp-hdr400-vg279ql1a/","https://alsi.kz/ru/catalog/monitory/monitor-asus-vg279ql1a-27-fhd-ips-165hz-1ms-400cdm210001-2hdmidp-hdr400-vg279ql1a/")</f>
        <v>https://alsi.kz/ru/catalog/monitory/monitor-asus-vg279ql1a-27-fhd-ips-165hz-1ms-400cdm210001-2hdmidp-hdr400-vg279ql1a/</v>
      </c>
    </row>
    <row r="348" spans="1:5" ht="15" outlineLevel="3">
      <c r="A348" s="18" t="s">
        <v>1182</v>
      </c>
      <c r="B348" s="18" t="s">
        <v>1183</v>
      </c>
      <c r="C348" s="19" t="s">
        <v>1184</v>
      </c>
      <c r="D348" s="18" t="s">
        <v>1185</v>
      </c>
      <c r="E348" s="20" t="str">
        <f>HYPERLINK("https://alsi.kz/ru/catalog/monitory/monitor-asus-vg279qm-27-fhd-ips-155hz-1ms-400cdm210001-2hdmidp-chernyy-90lm05h0-b01370/","https://alsi.kz/ru/catalog/monitory/monitor-asus-vg279qm-27-fhd-ips-155hz-1ms-400cdm210001-2hdmidp-chernyy-90lm05h0-b01370/")</f>
        <v>https://alsi.kz/ru/catalog/monitory/monitor-asus-vg279qm-27-fhd-ips-155hz-1ms-400cdm210001-2hdmidp-chernyy-90lm05h0-b01370/</v>
      </c>
    </row>
    <row r="349" spans="1:5" ht="15" outlineLevel="3">
      <c r="A349" s="18" t="s">
        <v>1186</v>
      </c>
      <c r="B349" s="18" t="s">
        <v>1187</v>
      </c>
      <c r="C349" s="19" t="s">
        <v>1188</v>
      </c>
      <c r="D349" s="18" t="s">
        <v>1189</v>
      </c>
      <c r="E349" s="20" t="str">
        <f>HYPERLINK("https://alsi.kz/ru/catalog/monitory/monitor-asus-vg27vq-27-fhd-va-165hz-1ms-400cdm230001-hdmidpdvi-chernyy-vg27vq/","https://alsi.kz/ru/catalog/monitory/monitor-asus-vg27vq-27-fhd-va-165hz-1ms-400cdm230001-hdmidpdvi-chernyy-vg27vq/")</f>
        <v>https://alsi.kz/ru/catalog/monitory/monitor-asus-vg27vq-27-fhd-va-165hz-1ms-400cdm230001-hdmidpdvi-chernyy-vg27vq/</v>
      </c>
    </row>
    <row r="350" spans="1:5" ht="15" outlineLevel="3">
      <c r="A350" s="18" t="s">
        <v>1190</v>
      </c>
      <c r="B350" s="18" t="s">
        <v>1191</v>
      </c>
      <c r="C350" s="19" t="s">
        <v>1192</v>
      </c>
      <c r="D350" s="18" t="s">
        <v>1193</v>
      </c>
      <c r="E350" s="20" t="str">
        <f>HYPERLINK("https://alsi.kz/ru/catalog/monitory/monitor-asus-vs197de-185-hd-1366x768-169-tn-vga-chernyy-vs197de/","https://alsi.kz/ru/catalog/monitory/monitor-asus-vs197de-185-hd-1366x768-169-tn-vga-chernyy-vs197de/")</f>
        <v>https://alsi.kz/ru/catalog/monitory/monitor-asus-vs197de-185-hd-1366x768-169-tn-vga-chernyy-vs197de/</v>
      </c>
    </row>
    <row r="351" spans="1:5" ht="15" outlineLevel="3">
      <c r="A351" s="18">
        <v>237827</v>
      </c>
      <c r="B351" s="18" t="s">
        <v>1194</v>
      </c>
      <c r="C351" s="19" t="s">
        <v>1195</v>
      </c>
      <c r="D351" s="18" t="s">
        <v>1196</v>
      </c>
      <c r="E351" s="20" t="str">
        <f>HYPERLINK("https://alsi.kz/ru/catalog/monitory/monitor-dell-4k-conference-room-p5524q-210-bjkc/","https://alsi.kz/ru/catalog/monitory/monitor-dell-4k-conference-room-p5524q-210-bjkc/")</f>
        <v>https://alsi.kz/ru/catalog/monitory/monitor-dell-4k-conference-room-p5524q-210-bjkc/</v>
      </c>
    </row>
    <row r="352" spans="1:5" ht="15" outlineLevel="3">
      <c r="A352" s="18">
        <v>225045</v>
      </c>
      <c r="B352" s="18" t="s">
        <v>1197</v>
      </c>
      <c r="C352" s="19" t="s">
        <v>1198</v>
      </c>
      <c r="D352" s="18" t="s">
        <v>1199</v>
      </c>
      <c r="E352" s="20" t="str">
        <f>HYPERLINK("https://alsi.kz/ru/catalog/monitory/monitor-dell-e2020h-210-auro/","https://alsi.kz/ru/catalog/monitory/monitor-dell-e2020h-210-auro/")</f>
        <v>https://alsi.kz/ru/catalog/monitory/monitor-dell-e2020h-210-auro/</v>
      </c>
    </row>
    <row r="353" spans="1:5" ht="15" outlineLevel="3">
      <c r="A353" s="18" t="s">
        <v>1200</v>
      </c>
      <c r="B353" s="18" t="s">
        <v>1201</v>
      </c>
      <c r="C353" s="19" t="s">
        <v>1202</v>
      </c>
      <c r="D353" s="18" t="s">
        <v>1203</v>
      </c>
      <c r="E353" s="20" t="str">
        <f>HYPERLINK("https://alsi.kz/ru/catalog/monitory/monitor-dell-e2216hv-215-chernyy-210-alfs/","https://alsi.kz/ru/catalog/monitory/monitor-dell-e2216hv-215-chernyy-210-alfs/")</f>
        <v>https://alsi.kz/ru/catalog/monitory/monitor-dell-e2216hv-215-chernyy-210-alfs/</v>
      </c>
    </row>
    <row r="354" spans="1:5" ht="15" outlineLevel="3">
      <c r="A354" s="18" t="s">
        <v>1204</v>
      </c>
      <c r="B354" s="18" t="s">
        <v>1205</v>
      </c>
      <c r="C354" s="19" t="s">
        <v>1206</v>
      </c>
      <c r="D354" s="18" t="s">
        <v>1207</v>
      </c>
      <c r="E354" s="20" t="str">
        <f>HYPERLINK("https://alsi.kz/ru/catalog/monitory/monitor-dell-e2220h-210-auxd-215--fhdtn-5-msvga-displayport250-ansi10001-k204235/","https://alsi.kz/ru/catalog/monitory/monitor-dell-e2220h-210-auxd-215--fhdtn-5-msvga-displayport250-ansi10001-k204235/")</f>
        <v>https://alsi.kz/ru/catalog/monitory/monitor-dell-e2220h-210-auxd-215--fhdtn-5-msvga-displayport250-ansi10001-k204235/</v>
      </c>
    </row>
    <row r="355" spans="1:5" ht="15" outlineLevel="3">
      <c r="A355" s="18" t="s">
        <v>1208</v>
      </c>
      <c r="B355" s="18" t="s">
        <v>1209</v>
      </c>
      <c r="C355" s="19" t="s">
        <v>1210</v>
      </c>
      <c r="D355" s="18" t="s">
        <v>1211</v>
      </c>
      <c r="E355" s="20" t="str">
        <f>HYPERLINK("https://alsi.kz/ru/catalog/monitory/monitor-dell-e2222hs-210-azkv-215-fhdva5-ms-displayport-hdmi250-ansi-lum30001-k217834/","https://alsi.kz/ru/catalog/monitory/monitor-dell-e2222hs-210-azkv-215-fhdva5-ms-displayport-hdmi250-ansi-lum30001-k217834/")</f>
        <v>https://alsi.kz/ru/catalog/monitory/monitor-dell-e2222hs-210-azkv-215-fhdva5-ms-displayport-hdmi250-ansi-lum30001-k217834/</v>
      </c>
    </row>
    <row r="356" spans="1:5" ht="15" outlineLevel="3">
      <c r="A356" s="18">
        <v>204234</v>
      </c>
      <c r="B356" s="18" t="s">
        <v>1212</v>
      </c>
      <c r="C356" s="19" t="s">
        <v>1213</v>
      </c>
      <c r="D356" s="18" t="s">
        <v>1214</v>
      </c>
      <c r="E356" s="20" t="str">
        <f>HYPERLINK("https://alsi.kz/ru/catalog/monitory/monitor-dell-e2420h-210-atts/","https://alsi.kz/ru/catalog/monitory/monitor-dell-e2420h-210-atts/")</f>
        <v>https://alsi.kz/ru/catalog/monitory/monitor-dell-e2420h-210-atts/</v>
      </c>
    </row>
    <row r="357" spans="1:5" ht="15" outlineLevel="3">
      <c r="A357" s="18">
        <v>231831</v>
      </c>
      <c r="B357" s="18" t="s">
        <v>1215</v>
      </c>
      <c r="C357" s="19" t="s">
        <v>1216</v>
      </c>
      <c r="D357" s="18" t="s">
        <v>1217</v>
      </c>
      <c r="E357" s="20" t="str">
        <f>HYPERLINK("https://alsi.kz/ru/catalog/monitory/monitor-dell-e2424hs-210-bgpj/","https://alsi.kz/ru/catalog/monitory/monitor-dell-e2424hs-210-bgpj/")</f>
        <v>https://alsi.kz/ru/catalog/monitory/monitor-dell-e2424hs-210-bgpj/</v>
      </c>
    </row>
    <row r="358" spans="1:5" ht="15" outlineLevel="3">
      <c r="A358" s="18">
        <v>210062</v>
      </c>
      <c r="B358" s="18" t="s">
        <v>1218</v>
      </c>
      <c r="C358" s="19" t="s">
        <v>1219</v>
      </c>
      <c r="D358" s="18" t="s">
        <v>1220</v>
      </c>
      <c r="E358" s="20" t="str">
        <f>HYPERLINK("https://alsi.kz/ru/catalog/monitory/monitor-dell-e2720h-210-atzm/","https://alsi.kz/ru/catalog/monitory/monitor-dell-e2720h-210-atzm/")</f>
        <v>https://alsi.kz/ru/catalog/monitory/monitor-dell-e2720h-210-atzm/</v>
      </c>
    </row>
    <row r="359" spans="1:5" ht="15" outlineLevel="3">
      <c r="A359" s="18">
        <v>226976</v>
      </c>
      <c r="B359" s="18" t="s">
        <v>1221</v>
      </c>
      <c r="C359" s="19" t="s">
        <v>1222</v>
      </c>
      <c r="D359" s="18" t="s">
        <v>1223</v>
      </c>
      <c r="E359" s="20" t="str">
        <f>HYPERLINK("https://alsi.kz/ru/catalog/monitory/monitor-dell-e2723h-210-bejq/","https://alsi.kz/ru/catalog/monitory/monitor-dell-e2723h-210-bejq/")</f>
        <v>https://alsi.kz/ru/catalog/monitory/monitor-dell-e2723h-210-bejq/</v>
      </c>
    </row>
    <row r="360" spans="1:5" ht="15" outlineLevel="3">
      <c r="A360" s="18">
        <v>233870</v>
      </c>
      <c r="B360" s="18" t="s">
        <v>1224</v>
      </c>
      <c r="C360" s="19" t="s">
        <v>1225</v>
      </c>
      <c r="D360" s="18" t="s">
        <v>1226</v>
      </c>
      <c r="E360" s="20" t="str">
        <f>HYPERLINK("https://alsi.kz/ru/catalog/monitory/monitor-dell-p1424h-210-bhqq/","https://alsi.kz/ru/catalog/monitory/monitor-dell-p1424h-210-bhqq/")</f>
        <v>https://alsi.kz/ru/catalog/monitory/monitor-dell-p1424h-210-bhqq/</v>
      </c>
    </row>
    <row r="361" spans="1:5" ht="15" outlineLevel="3">
      <c r="A361" s="18">
        <v>214902</v>
      </c>
      <c r="B361" s="18" t="s">
        <v>1227</v>
      </c>
      <c r="C361" s="19" t="s">
        <v>1228</v>
      </c>
      <c r="D361" s="18" t="s">
        <v>1229</v>
      </c>
      <c r="E361" s="20" t="str">
        <f>HYPERLINK("https://alsi.kz/ru/catalog/monitory/monitor-dell-p2422h-210-azyx/","https://alsi.kz/ru/catalog/monitory/monitor-dell-p2422h-210-azyx/")</f>
        <v>https://alsi.kz/ru/catalog/monitory/monitor-dell-p2422h-210-azyx/</v>
      </c>
    </row>
    <row r="362" spans="1:5" ht="15" outlineLevel="3">
      <c r="A362" s="18">
        <v>216673</v>
      </c>
      <c r="B362" s="18" t="s">
        <v>1230</v>
      </c>
      <c r="C362" s="19" t="s">
        <v>1231</v>
      </c>
      <c r="D362" s="18" t="s">
        <v>1232</v>
      </c>
      <c r="E362" s="20" t="str">
        <f>HYPERLINK("https://alsi.kz/ru/catalog/monitory/monitor-dell-p2422he-210-bbbg/","https://alsi.kz/ru/catalog/monitory/monitor-dell-p2422he-210-bbbg/")</f>
        <v>https://alsi.kz/ru/catalog/monitory/monitor-dell-p2422he-210-bbbg/</v>
      </c>
    </row>
    <row r="363" spans="1:5" ht="15" outlineLevel="3">
      <c r="A363" s="18">
        <v>225026</v>
      </c>
      <c r="B363" s="18" t="s">
        <v>1233</v>
      </c>
      <c r="C363" s="19" t="s">
        <v>1234</v>
      </c>
      <c r="D363" s="18" t="s">
        <v>1235</v>
      </c>
      <c r="E363" s="20" t="str">
        <f>HYPERLINK("https://alsi.kz/ru/catalog/monitory/monitor-dell-p2423-210-bdfs/","https://alsi.kz/ru/catalog/monitory/monitor-dell-p2423-210-bdfs/")</f>
        <v>https://alsi.kz/ru/catalog/monitory/monitor-dell-p2423-210-bdfs/</v>
      </c>
    </row>
    <row r="364" spans="1:5" ht="15" outlineLevel="3">
      <c r="A364" s="18">
        <v>236555</v>
      </c>
      <c r="B364" s="18" t="s">
        <v>1236</v>
      </c>
      <c r="C364" s="19" t="s">
        <v>1237</v>
      </c>
      <c r="D364" s="18" t="s">
        <v>1238</v>
      </c>
      <c r="E364" s="20" t="str">
        <f>HYPERLINK("https://alsi.kz/ru/catalog/monitory/monitor-dell-p2424ht-210-bhsk/","https://alsi.kz/ru/catalog/monitory/monitor-dell-p2424ht-210-bhsk/")</f>
        <v>https://alsi.kz/ru/catalog/monitory/monitor-dell-p2424ht-210-bhsk/</v>
      </c>
    </row>
    <row r="365" spans="1:5" ht="15" outlineLevel="3">
      <c r="A365" s="18">
        <v>186903</v>
      </c>
      <c r="B365" s="18" t="s">
        <v>1239</v>
      </c>
      <c r="C365" s="19" t="s">
        <v>1240</v>
      </c>
      <c r="D365" s="18" t="s">
        <v>1241</v>
      </c>
      <c r="E365" s="20" t="str">
        <f>HYPERLINK("https://alsi.kz/ru/catalog/monitory/monitor-dell-p2719h-210-apxf/","https://alsi.kz/ru/catalog/monitory/monitor-dell-p2719h-210-apxf/")</f>
        <v>https://alsi.kz/ru/catalog/monitory/monitor-dell-p2719h-210-apxf/</v>
      </c>
    </row>
    <row r="366" spans="1:5" ht="15" outlineLevel="3">
      <c r="A366" s="18">
        <v>216979</v>
      </c>
      <c r="B366" s="18" t="s">
        <v>1242</v>
      </c>
      <c r="C366" s="19" t="s">
        <v>1243</v>
      </c>
      <c r="D366" s="18" t="s">
        <v>1244</v>
      </c>
      <c r="E366" s="20" t="str">
        <f>HYPERLINK("https://alsi.kz/ru/catalog/monitory/monitor-dell-p2722h-210-azyz/","https://alsi.kz/ru/catalog/monitory/monitor-dell-p2722h-210-azyz/")</f>
        <v>https://alsi.kz/ru/catalog/monitory/monitor-dell-p2722h-210-azyz/</v>
      </c>
    </row>
    <row r="367" spans="1:5" ht="15" outlineLevel="3">
      <c r="A367" s="18" t="s">
        <v>1245</v>
      </c>
      <c r="B367" s="18" t="s">
        <v>1242</v>
      </c>
      <c r="C367" s="19" t="s">
        <v>1246</v>
      </c>
      <c r="D367" s="18" t="s">
        <v>1247</v>
      </c>
      <c r="E367" s="20" t="str">
        <f>HYPERLINK("https://alsi.kz/ru/catalog/monitory/monitor-dell-p2722h-27-210-azyz/","https://alsi.kz/ru/catalog/monitory/monitor-dell-p2722h-27-210-azyz/")</f>
        <v>https://alsi.kz/ru/catalog/monitory/monitor-dell-p2722h-27-210-azyz/</v>
      </c>
    </row>
    <row r="368" spans="1:5" ht="15" outlineLevel="3">
      <c r="A368" s="18">
        <v>223305</v>
      </c>
      <c r="B368" s="18" t="s">
        <v>1248</v>
      </c>
      <c r="C368" s="19" t="s">
        <v>1249</v>
      </c>
      <c r="D368" s="18" t="s">
        <v>1250</v>
      </c>
      <c r="E368" s="20" t="str">
        <f>HYPERLINK("https://alsi.kz/ru/catalog/monitory/monitor-dell-p2723d-210-bddx/","https://alsi.kz/ru/catalog/monitory/monitor-dell-p2723d-210-bddx/")</f>
        <v>https://alsi.kz/ru/catalog/monitory/monitor-dell-p2723d-210-bddx/</v>
      </c>
    </row>
    <row r="369" spans="1:5" ht="15" outlineLevel="3">
      <c r="A369" s="18">
        <v>225648</v>
      </c>
      <c r="B369" s="18" t="s">
        <v>1251</v>
      </c>
      <c r="C369" s="19" t="s">
        <v>1252</v>
      </c>
      <c r="D369" s="18" t="s">
        <v>1253</v>
      </c>
      <c r="E369" s="20" t="str">
        <f>HYPERLINK("https://alsi.kz/ru/catalog/monitory/monitor-dell-p3223de-210-bdgb/","https://alsi.kz/ru/catalog/monitory/monitor-dell-p3223de-210-bdgb/")</f>
        <v>https://alsi.kz/ru/catalog/monitory/monitor-dell-p3223de-210-bdgb/</v>
      </c>
    </row>
    <row r="370" spans="1:5" ht="15" outlineLevel="3">
      <c r="A370" s="18" t="s">
        <v>1254</v>
      </c>
      <c r="B370" s="18" t="s">
        <v>1255</v>
      </c>
      <c r="C370" s="19" t="s">
        <v>1256</v>
      </c>
      <c r="D370" s="18" t="s">
        <v>1257</v>
      </c>
      <c r="E370" s="20" t="str">
        <f>HYPERLINK("https://alsi.kz/ru/catalog/monitory/monitor-dell-p3223qe-315-ips3840x2160-pix-60-hz-5-ms-usb-32-gen-1usb-c-hub350-ansi-lum/","https://alsi.kz/ru/catalog/monitory/monitor-dell-p3223qe-315-ips3840x2160-pix-60-hz-5-ms-usb-32-gen-1usb-c-hub350-ansi-lum/")</f>
        <v>https://alsi.kz/ru/catalog/monitory/monitor-dell-p3223qe-315-ips3840x2160-pix-60-hz-5-ms-usb-32-gen-1usb-c-hub350-ansi-lum/</v>
      </c>
    </row>
    <row r="371" spans="1:5" ht="15" outlineLevel="3">
      <c r="A371" s="18" t="s">
        <v>1258</v>
      </c>
      <c r="B371" s="18" t="s">
        <v>1259</v>
      </c>
      <c r="C371" s="19" t="s">
        <v>1260</v>
      </c>
      <c r="D371" s="18" t="s">
        <v>1261</v>
      </c>
      <c r="E371" s="20" t="str">
        <f>HYPERLINK("https://alsi.kz/ru/catalog/monitory/monitor-dell-s2421h-238-210-axkr/","https://alsi.kz/ru/catalog/monitory/monitor-dell-s2421h-238-210-axkr/")</f>
        <v>https://alsi.kz/ru/catalog/monitory/monitor-dell-s2421h-238-210-axkr/</v>
      </c>
    </row>
    <row r="372" spans="1:5" ht="15" outlineLevel="3">
      <c r="A372" s="18" t="s">
        <v>1262</v>
      </c>
      <c r="B372" s="18" t="s">
        <v>1263</v>
      </c>
      <c r="C372" s="19" t="s">
        <v>1264</v>
      </c>
      <c r="D372" s="18" t="s">
        <v>1265</v>
      </c>
      <c r="E372" s="20" t="str">
        <f>HYPERLINK("https://alsi.kz/ru/catalog/monitory/monitor-dell-se2219h-210-aqol-215-fhdips8-mshdmi-vga250-lum10001-k191096/","https://alsi.kz/ru/catalog/monitory/monitor-dell-se2219h-210-aqol-215-fhdips8-mshdmi-vga250-lum10001-k191096/")</f>
        <v>https://alsi.kz/ru/catalog/monitory/monitor-dell-se2219h-210-aqol-215-fhdips8-mshdmi-vga250-lum10001-k191096/</v>
      </c>
    </row>
    <row r="373" spans="1:5" ht="15" outlineLevel="3">
      <c r="A373" s="18">
        <v>225475</v>
      </c>
      <c r="B373" s="18" t="s">
        <v>1266</v>
      </c>
      <c r="C373" s="19" t="s">
        <v>1267</v>
      </c>
      <c r="D373" s="18" t="s">
        <v>1268</v>
      </c>
      <c r="E373" s="20" t="str">
        <f>HYPERLINK("https://alsi.kz/ru/catalog/monitory/monitor-dell-se3223q-210-begy/","https://alsi.kz/ru/catalog/monitory/monitor-dell-se3223q-210-begy/")</f>
        <v>https://alsi.kz/ru/catalog/monitory/monitor-dell-se3223q-210-begy/</v>
      </c>
    </row>
    <row r="374" spans="1:5" ht="15" outlineLevel="3">
      <c r="A374" s="18">
        <v>221126</v>
      </c>
      <c r="B374" s="18" t="s">
        <v>1269</v>
      </c>
      <c r="C374" s="19" t="s">
        <v>1270</v>
      </c>
      <c r="D374" s="18" t="s">
        <v>1271</v>
      </c>
      <c r="E374" s="20" t="str">
        <f>HYPERLINK("https://alsi.kz/ru/catalog/monitory/monitor-dell-u2723qe-210-bcxk/","https://alsi.kz/ru/catalog/monitory/monitor-dell-u2723qe-210-bcxk/")</f>
        <v>https://alsi.kz/ru/catalog/monitory/monitor-dell-u2723qe-210-bcxk/</v>
      </c>
    </row>
    <row r="375" spans="1:5" ht="15" outlineLevel="3">
      <c r="A375" s="18" t="s">
        <v>1272</v>
      </c>
      <c r="B375" s="18" t="s">
        <v>1273</v>
      </c>
      <c r="C375" s="19" t="s">
        <v>1274</v>
      </c>
      <c r="D375" s="18" t="s">
        <v>1275</v>
      </c>
      <c r="E375" s="20" t="str">
        <f>HYPERLINK("https://alsi.kz/ru/catalog/monitory/monitor-dell-ultrasharp-u2422h-238-1920x1200-hdmi-dp-usb-type-c-210-ayui/","https://alsi.kz/ru/catalog/monitory/monitor-dell-ultrasharp-u2422h-238-1920x1200-hdmi-dp-usb-type-c-210-ayui/")</f>
        <v>https://alsi.kz/ru/catalog/monitory/monitor-dell-ultrasharp-u2422h-238-1920x1200-hdmi-dp-usb-type-c-210-ayui/</v>
      </c>
    </row>
    <row r="376" spans="1:5" ht="15" outlineLevel="3">
      <c r="A376" s="18" t="s">
        <v>1276</v>
      </c>
      <c r="B376" s="18" t="s">
        <v>1277</v>
      </c>
      <c r="C376" s="19" t="s">
        <v>1278</v>
      </c>
      <c r="D376" s="18" t="s">
        <v>1279</v>
      </c>
      <c r="E376" s="20" t="str">
        <f>HYPERLINK("https://alsi.kz/ru/catalog/monitory/monitor-hp-e22-g4-215-fhd-ips5-msvgahdmidp-9vh72aa/","https://alsi.kz/ru/catalog/monitory/monitor-hp-e22-g4-215-fhd-ips5-msvgahdmidp-9vh72aa/")</f>
        <v>https://alsi.kz/ru/catalog/monitory/monitor-hp-e22-g4-215-fhd-ips5-msvgahdmidp-9vh72aa/</v>
      </c>
    </row>
    <row r="377" spans="1:5" ht="15" outlineLevel="3">
      <c r="A377" s="18" t="s">
        <v>1280</v>
      </c>
      <c r="B377" s="18" t="s">
        <v>1281</v>
      </c>
      <c r="C377" s="19" t="s">
        <v>1282</v>
      </c>
      <c r="D377" s="18" t="s">
        <v>1283</v>
      </c>
      <c r="E377" s="20" t="str">
        <f>HYPERLINK("https://alsi.kz/ru/catalog/monitory/monitor-hp-e23-g4-9vf96aa/","https://alsi.kz/ru/catalog/monitory/monitor-hp-e23-g4-9vf96aa/")</f>
        <v>https://alsi.kz/ru/catalog/monitory/monitor-hp-e23-g4-9vf96aa/</v>
      </c>
    </row>
    <row r="378" spans="1:5" ht="15" outlineLevel="3">
      <c r="A378" s="18" t="s">
        <v>1284</v>
      </c>
      <c r="B378" s="18" t="s">
        <v>1285</v>
      </c>
      <c r="C378" s="19" t="s">
        <v>1286</v>
      </c>
      <c r="D378" s="18" t="s">
        <v>1095</v>
      </c>
      <c r="E378" s="20" t="str">
        <f>HYPERLINK("https://alsi.kz/ru/catalog/monitory/monitor-hp-e24-g5-fhd238-ips169250-nits1000110m11781785mshdmidp4xusb3ywheight-adj/","https://alsi.kz/ru/catalog/monitory/monitor-hp-e24-g5-fhd238-ips169250-nits1000110m11781785mshdmidp4xusb3ywheight-adj/")</f>
        <v>https://alsi.kz/ru/catalog/monitory/monitor-hp-e24-g5-fhd238-ips169250-nits1000110m11781785mshdmidp4xusb3ywheight-adj/</v>
      </c>
    </row>
    <row r="379" spans="1:5" ht="15" outlineLevel="3">
      <c r="A379" s="18">
        <v>219264</v>
      </c>
      <c r="B379" s="18" t="s">
        <v>1287</v>
      </c>
      <c r="C379" s="19" t="s">
        <v>1288</v>
      </c>
      <c r="D379" s="18" t="s">
        <v>1289</v>
      </c>
      <c r="E379" s="20" t="str">
        <f>HYPERLINK("https://alsi.kz/ru/catalog/monitory/monitor-hp-europe-e14-g4-portable-1b065aaabb/","https://alsi.kz/ru/catalog/monitory/monitor-hp-europe-e14-g4-portable-1b065aaabb/")</f>
        <v>https://alsi.kz/ru/catalog/monitory/monitor-hp-europe-e14-g4-portable-1b065aaabb/</v>
      </c>
    </row>
    <row r="380" spans="1:5" ht="15" outlineLevel="3">
      <c r="A380" s="18">
        <v>210783</v>
      </c>
      <c r="B380" s="18" t="s">
        <v>1290</v>
      </c>
      <c r="C380" s="19" t="s">
        <v>1291</v>
      </c>
      <c r="D380" s="18" t="s">
        <v>1292</v>
      </c>
      <c r="E380" s="20" t="str">
        <f>HYPERLINK("https://alsi.kz/ru/catalog/monitory/monitor-hp-e24-g4-9vf99aaabb/","https://alsi.kz/ru/catalog/monitory/monitor-hp-e24-g4-9vf99aaabb/")</f>
        <v>https://alsi.kz/ru/catalog/monitory/monitor-hp-e24-g4-9vf99aaabb/</v>
      </c>
    </row>
    <row r="381" spans="1:5" ht="15" outlineLevel="3">
      <c r="A381" s="18">
        <v>230314</v>
      </c>
      <c r="B381" s="18" t="s">
        <v>1293</v>
      </c>
      <c r="C381" s="19" t="s">
        <v>1294</v>
      </c>
      <c r="D381" s="18" t="s">
        <v>1295</v>
      </c>
      <c r="E381" s="20" t="str">
        <f>HYPERLINK("https://alsi.kz/ru/catalog/monitory/monitor-hp-europe-e24-g5-6n6e9aaabb/","https://alsi.kz/ru/catalog/monitory/monitor-hp-europe-e24-g5-6n6e9aaabb/")</f>
        <v>https://alsi.kz/ru/catalog/monitory/monitor-hp-europe-e24-g5-6n6e9aaabb/</v>
      </c>
    </row>
    <row r="382" spans="1:5" ht="15" outlineLevel="3">
      <c r="A382" s="18">
        <v>230316</v>
      </c>
      <c r="B382" s="18" t="s">
        <v>1296</v>
      </c>
      <c r="C382" s="19" t="s">
        <v>1297</v>
      </c>
      <c r="D382" s="18" t="s">
        <v>1298</v>
      </c>
      <c r="E382" s="20" t="str">
        <f>HYPERLINK("https://alsi.kz/ru/catalog/monitory/monitor-hp-europe-e24q-g5-6n4f1aaabb/","https://alsi.kz/ru/catalog/monitory/monitor-hp-europe-e24q-g5-6n4f1aaabb/")</f>
        <v>https://alsi.kz/ru/catalog/monitory/monitor-hp-europe-e24q-g5-6n4f1aaabb/</v>
      </c>
    </row>
    <row r="383" spans="1:5" ht="15" outlineLevel="3">
      <c r="A383" s="18">
        <v>137789</v>
      </c>
      <c r="B383" s="18" t="s">
        <v>1299</v>
      </c>
      <c r="C383" s="19" t="s">
        <v>1300</v>
      </c>
      <c r="D383" s="18" t="s">
        <v>1301</v>
      </c>
      <c r="E383" s="20" t="str">
        <f>HYPERLINK("https://alsi.kz/ru/catalog/monitory/monitor-hp-elitedisplay-e190i/","https://alsi.kz/ru/catalog/monitory/monitor-hp-elitedisplay-e190i/")</f>
        <v>https://alsi.kz/ru/catalog/monitory/monitor-hp-elitedisplay-e190i/</v>
      </c>
    </row>
    <row r="384" spans="1:5" ht="15" outlineLevel="3">
      <c r="A384" s="18">
        <v>176593</v>
      </c>
      <c r="B384" s="18" t="s">
        <v>1302</v>
      </c>
      <c r="C384" s="19" t="s">
        <v>1303</v>
      </c>
      <c r="D384" s="18" t="s">
        <v>1304</v>
      </c>
      <c r="E384" s="20" t="str">
        <f>HYPERLINK("https://alsi.kz/ru/catalog/monitory/monitor-hp-europe-elitedisplay-e243m-1fh48aaabb/","https://alsi.kz/ru/catalog/monitory/monitor-hp-europe-elitedisplay-e243m-1fh48aaabb/")</f>
        <v>https://alsi.kz/ru/catalog/monitory/monitor-hp-europe-elitedisplay-e243m-1fh48aaabb/</v>
      </c>
    </row>
    <row r="385" spans="1:5" ht="15" outlineLevel="3">
      <c r="A385" s="18">
        <v>214052</v>
      </c>
      <c r="B385" s="18" t="s">
        <v>1305</v>
      </c>
      <c r="C385" s="19" t="s">
        <v>1306</v>
      </c>
      <c r="D385" s="18" t="s">
        <v>1307</v>
      </c>
      <c r="E385" s="20" t="str">
        <f>HYPERLINK("https://alsi.kz/ru/catalog/monitory/monitor-hp-europe-m22f-fhd-2d9j9aaabb/","https://alsi.kz/ru/catalog/monitory/monitor-hp-europe-m22f-fhd-2d9j9aaabb/")</f>
        <v>https://alsi.kz/ru/catalog/monitory/monitor-hp-europe-m22f-fhd-2d9j9aaabb/</v>
      </c>
    </row>
    <row r="386" spans="1:5" ht="15" outlineLevel="3">
      <c r="A386" s="18">
        <v>213872</v>
      </c>
      <c r="B386" s="18" t="s">
        <v>1308</v>
      </c>
      <c r="C386" s="19" t="s">
        <v>1309</v>
      </c>
      <c r="D386" s="18" t="s">
        <v>1310</v>
      </c>
      <c r="E386" s="20" t="str">
        <f>HYPERLINK("https://alsi.kz/ru/catalog/monitory/monitor-hp-europe-m24f-fhd-2d9k0aaabb/","https://alsi.kz/ru/catalog/monitory/monitor-hp-europe-m24f-fhd-2d9k0aaabb/")</f>
        <v>https://alsi.kz/ru/catalog/monitory/monitor-hp-europe-m24f-fhd-2d9k0aaabb/</v>
      </c>
    </row>
    <row r="387" spans="1:5" ht="15" outlineLevel="3">
      <c r="A387" s="18">
        <v>196751</v>
      </c>
      <c r="B387" s="18" t="s">
        <v>1311</v>
      </c>
      <c r="C387" s="19" t="s">
        <v>1312</v>
      </c>
      <c r="D387" s="18" t="s">
        <v>1313</v>
      </c>
      <c r="E387" s="20" t="str">
        <f>HYPERLINK("https://alsi.kz/ru/catalog/monitory/monitor-hp-europe-p224-5qg34aaabb/","https://alsi.kz/ru/catalog/monitory/monitor-hp-europe-p224-5qg34aaabb/")</f>
        <v>https://alsi.kz/ru/catalog/monitory/monitor-hp-europe-p224-5qg34aaabb/</v>
      </c>
    </row>
    <row r="388" spans="1:5" ht="15" outlineLevel="3">
      <c r="A388" s="18">
        <v>212711</v>
      </c>
      <c r="B388" s="18" t="s">
        <v>1314</v>
      </c>
      <c r="C388" s="19" t="s">
        <v>1315</v>
      </c>
      <c r="D388" s="18" t="s">
        <v>1316</v>
      </c>
      <c r="E388" s="20" t="str">
        <f>HYPERLINK("https://alsi.kz/ru/catalog/monitory/monitor-hp-europe-p22v-g4-9tt53aaabb/","https://alsi.kz/ru/catalog/monitory/monitor-hp-europe-p22v-g4-9tt53aaabb/")</f>
        <v>https://alsi.kz/ru/catalog/monitory/monitor-hp-europe-p22v-g4-9tt53aaabb/</v>
      </c>
    </row>
    <row r="389" spans="1:5" ht="15" outlineLevel="3">
      <c r="A389" s="18">
        <v>210356</v>
      </c>
      <c r="B389" s="18" t="s">
        <v>1317</v>
      </c>
      <c r="C389" s="19" t="s">
        <v>1318</v>
      </c>
      <c r="D389" s="18" t="s">
        <v>1319</v>
      </c>
      <c r="E389" s="20" t="str">
        <f>HYPERLINK("https://alsi.kz/ru/catalog/monitory/monitor-hp-europe-p24-g4-1a7e5aaabb/","https://alsi.kz/ru/catalog/monitory/monitor-hp-europe-p24-g4-1a7e5aaabb/")</f>
        <v>https://alsi.kz/ru/catalog/monitory/monitor-hp-europe-p24-g4-1a7e5aaabb/</v>
      </c>
    </row>
    <row r="390" spans="1:5" ht="15" outlineLevel="3">
      <c r="A390" s="18">
        <v>203250</v>
      </c>
      <c r="B390" s="18" t="s">
        <v>1320</v>
      </c>
      <c r="C390" s="19" t="s">
        <v>1321</v>
      </c>
      <c r="D390" s="18" t="s">
        <v>1322</v>
      </c>
      <c r="E390" s="20" t="str">
        <f>HYPERLINK("https://alsi.kz/ru/catalog/monitory/monitor-hp-europe-p24h-g4-fhd-7vh44aaabb/","https://alsi.kz/ru/catalog/monitory/monitor-hp-europe-p24h-g4-fhd-7vh44aaabb/")</f>
        <v>https://alsi.kz/ru/catalog/monitory/monitor-hp-europe-p24h-g4-fhd-7vh44aaabb/</v>
      </c>
    </row>
    <row r="391" spans="1:5" ht="15" outlineLevel="3">
      <c r="A391" s="18">
        <v>230312</v>
      </c>
      <c r="B391" s="18" t="s">
        <v>1323</v>
      </c>
      <c r="C391" s="19" t="s">
        <v>1324</v>
      </c>
      <c r="D391" s="18" t="s">
        <v>1325</v>
      </c>
      <c r="E391" s="20" t="str">
        <f>HYPERLINK("https://alsi.kz/ru/catalog/monitory/monitor-hp-europe-p24h-g5-64w34aaabb/","https://alsi.kz/ru/catalog/monitory/monitor-hp-europe-p24h-g5-64w34aaabb/")</f>
        <v>https://alsi.kz/ru/catalog/monitory/monitor-hp-europe-p24h-g5-64w34aaabb/</v>
      </c>
    </row>
    <row r="392" spans="1:5" ht="15" outlineLevel="3">
      <c r="A392" s="18">
        <v>212713</v>
      </c>
      <c r="B392" s="18" t="s">
        <v>1326</v>
      </c>
      <c r="C392" s="19" t="s">
        <v>1327</v>
      </c>
      <c r="D392" s="18" t="s">
        <v>1328</v>
      </c>
      <c r="E392" s="20" t="str">
        <f>HYPERLINK("https://alsi.kz/ru/catalog/monitory/monitor-hp-europe-p24v-g4-9tt78aaabb/","https://alsi.kz/ru/catalog/monitory/monitor-hp-europe-p24v-g4-9tt78aaabb/")</f>
        <v>https://alsi.kz/ru/catalog/monitory/monitor-hp-europe-p24v-g4-9tt78aaabb/</v>
      </c>
    </row>
    <row r="393" spans="1:5" ht="15" outlineLevel="3">
      <c r="A393" s="18">
        <v>229584</v>
      </c>
      <c r="B393" s="18" t="s">
        <v>1329</v>
      </c>
      <c r="C393" s="19" t="s">
        <v>1330</v>
      </c>
      <c r="D393" s="18" t="s">
        <v>1331</v>
      </c>
      <c r="E393" s="20" t="str">
        <f>HYPERLINK("https://alsi.kz/ru/catalog/monitory/monitor-hp-europe-p24v-g5-64w18aaabb/","https://alsi.kz/ru/catalog/monitory/monitor-hp-europe-p24v-g5-64w18aaabb/")</f>
        <v>https://alsi.kz/ru/catalog/monitory/monitor-hp-europe-p24v-g5-64w18aaabb/</v>
      </c>
    </row>
    <row r="394" spans="1:5" ht="15" outlineLevel="3">
      <c r="A394" s="18">
        <v>229585</v>
      </c>
      <c r="B394" s="18" t="s">
        <v>1332</v>
      </c>
      <c r="C394" s="19" t="s">
        <v>1333</v>
      </c>
      <c r="D394" s="18" t="s">
        <v>1334</v>
      </c>
      <c r="E394" s="20" t="str">
        <f>HYPERLINK("https://alsi.kz/ru/catalog/monitory/monitor-hp-europe-p27-g5-64x69aaabb/","https://alsi.kz/ru/catalog/monitory/monitor-hp-europe-p27-g5-64x69aaabb/")</f>
        <v>https://alsi.kz/ru/catalog/monitory/monitor-hp-europe-p27-g5-64x69aaabb/</v>
      </c>
    </row>
    <row r="395" spans="1:5" ht="15" outlineLevel="3">
      <c r="A395" s="18">
        <v>240104</v>
      </c>
      <c r="B395" s="18" t="s">
        <v>1335</v>
      </c>
      <c r="C395" s="19" t="s">
        <v>1336</v>
      </c>
      <c r="D395" s="18" t="s">
        <v>1337</v>
      </c>
      <c r="E395" s="20" t="str">
        <f>HYPERLINK("https://alsi.kz/ru/catalog/monitory/monitor-hp-europe-s7-pro-732pk-8y2k9aaabb/","https://alsi.kz/ru/catalog/monitory/monitor-hp-europe-s7-pro-732pk-8y2k9aaabb/")</f>
        <v>https://alsi.kz/ru/catalog/monitory/monitor-hp-europe-s7-pro-732pk-8y2k9aaabb/</v>
      </c>
    </row>
    <row r="396" spans="1:5" ht="15" outlineLevel="3">
      <c r="A396" s="18">
        <v>214667</v>
      </c>
      <c r="B396" s="18" t="s">
        <v>1338</v>
      </c>
      <c r="C396" s="19" t="s">
        <v>1339</v>
      </c>
      <c r="D396" s="18" t="s">
        <v>1340</v>
      </c>
      <c r="E396" s="20" t="str">
        <f>HYPERLINK("https://alsi.kz/ru/catalog/monitory/monitor-hp-europe-z24f-g3-3g828aaabb/","https://alsi.kz/ru/catalog/monitory/monitor-hp-europe-z24f-g3-3g828aaabb/")</f>
        <v>https://alsi.kz/ru/catalog/monitory/monitor-hp-europe-z24f-g3-3g828aaabb/</v>
      </c>
    </row>
    <row r="397" spans="1:5" ht="15" outlineLevel="3">
      <c r="A397" s="18">
        <v>212718</v>
      </c>
      <c r="B397" s="18" t="s">
        <v>1341</v>
      </c>
      <c r="C397" s="19" t="s">
        <v>1342</v>
      </c>
      <c r="D397" s="18" t="s">
        <v>1343</v>
      </c>
      <c r="E397" s="20" t="str">
        <f>HYPERLINK("https://alsi.kz/ru/catalog/monitory/monitor-hp-europe-z24n-g3-wuxga-1c4z5aaabb/","https://alsi.kz/ru/catalog/monitory/monitor-hp-europe-z24n-g3-wuxga-1c4z5aaabb/")</f>
        <v>https://alsi.kz/ru/catalog/monitory/monitor-hp-europe-z24n-g3-wuxga-1c4z5aaabb/</v>
      </c>
    </row>
    <row r="398" spans="1:5" ht="15" outlineLevel="3">
      <c r="A398" s="18" t="s">
        <v>1344</v>
      </c>
      <c r="B398" s="18" t="s">
        <v>1345</v>
      </c>
      <c r="C398" s="19" t="s">
        <v>1346</v>
      </c>
      <c r="D398" s="18" t="s">
        <v>1347</v>
      </c>
      <c r="E398" s="20" t="str">
        <f>HYPERLINK("https://alsi.kz/ru/catalog/monitory/monitor-hp-p22-g4-1a7e4aaabb-215-fhdips-5-ms-displayport-hdmi-vga250-lum-k210487/","https://alsi.kz/ru/catalog/monitory/monitor-hp-p22-g4-1a7e4aaabb-215-fhdips-5-ms-displayport-hdmi-vga250-lum-k210487/")</f>
        <v>https://alsi.kz/ru/catalog/monitory/monitor-hp-p22-g4-1a7e4aaabb-215-fhdips-5-ms-displayport-hdmi-vga250-lum-k210487/</v>
      </c>
    </row>
    <row r="399" spans="1:5" ht="15" outlineLevel="3">
      <c r="A399" s="18" t="s">
        <v>1348</v>
      </c>
      <c r="B399" s="18" t="s">
        <v>1349</v>
      </c>
      <c r="C399" s="19" t="s">
        <v>1350</v>
      </c>
      <c r="D399" s="18" t="s">
        <v>1351</v>
      </c>
      <c r="E399" s="20" t="str">
        <f>HYPERLINK("https://alsi.kz/ru/catalog/monitory/monitor-hp-v28-4k-8wh58aa/","https://alsi.kz/ru/catalog/monitory/monitor-hp-v28-4k-8wh58aa/")</f>
        <v>https://alsi.kz/ru/catalog/monitory/monitor-hp-v28-4k-8wh58aa/</v>
      </c>
    </row>
    <row r="400" spans="1:5" ht="15" outlineLevel="3">
      <c r="A400" s="18" t="s">
        <v>1352</v>
      </c>
      <c r="B400" s="18" t="s">
        <v>1353</v>
      </c>
      <c r="C400" s="19" t="s">
        <v>1354</v>
      </c>
      <c r="D400" s="18" t="s">
        <v>1355</v>
      </c>
      <c r="E400" s="20" t="str">
        <f>HYPERLINK("https://alsi.kz/ru/catalog/monitory/monitor-hp-x24c-curved-1500r-236-fhd-va-144hz-4ms-300cdm2-30001-hdmidp-chernyy-9fm22aa/","https://alsi.kz/ru/catalog/monitory/monitor-hp-x24c-curved-1500r-236-fhd-va-144hz-4ms-300cdm2-30001-hdmidp-chernyy-9fm22aa/")</f>
        <v>https://alsi.kz/ru/catalog/monitory/monitor-hp-x24c-curved-1500r-236-fhd-va-144hz-4ms-300cdm2-30001-hdmidp-chernyy-9fm22aa/</v>
      </c>
    </row>
    <row r="401" spans="1:5" ht="15" outlineLevel="3">
      <c r="A401" s="18" t="s">
        <v>1356</v>
      </c>
      <c r="B401" s="18" t="s">
        <v>1357</v>
      </c>
      <c r="C401" s="19" t="s">
        <v>1358</v>
      </c>
      <c r="D401" s="18" t="s">
        <v>1359</v>
      </c>
      <c r="E401" s="20" t="str">
        <f>HYPERLINK("https://alsi.kz/ru/catalog/monitory/monitor-hp-z24f-g3-238-fhd-ips-5msdpdp-outhdmi-3g828aa/","https://alsi.kz/ru/catalog/monitory/monitor-hp-z24f-g3-238-fhd-ips-5msdpdp-outhdmi-3g828aa/")</f>
        <v>https://alsi.kz/ru/catalog/monitory/monitor-hp-z24f-g3-238-fhd-ips-5msdpdp-outhdmi-3g828aa/</v>
      </c>
    </row>
    <row r="402" spans="1:5" ht="15" outlineLevel="3">
      <c r="A402" s="18" t="s">
        <v>1360</v>
      </c>
      <c r="B402" s="18" t="s">
        <v>1361</v>
      </c>
      <c r="C402" s="19" t="s">
        <v>1362</v>
      </c>
      <c r="D402" s="18" t="s">
        <v>1363</v>
      </c>
      <c r="E402" s="20" t="str">
        <f>HYPERLINK("https://alsi.kz/ru/catalog/monitory/monitor-huntkey-rrb2413v-238-1920h1080-ips-14-ms-60-gc-dp-hdmi-vga-10001-ugol-obzorago/","https://alsi.kz/ru/catalog/monitory/monitor-huntkey-rrb2413v-238-1920h1080-ips-14-ms-60-gc-dp-hdmi-vga-10001-ugol-obzorago/")</f>
        <v>https://alsi.kz/ru/catalog/monitory/monitor-huntkey-rrb2413v-238-1920h1080-ips-14-ms-60-gc-dp-hdmi-vga-10001-ugol-obzorago/</v>
      </c>
    </row>
    <row r="403" spans="1:5" ht="15" outlineLevel="3">
      <c r="A403" s="18" t="s">
        <v>1364</v>
      </c>
      <c r="B403" s="18" t="s">
        <v>1365</v>
      </c>
      <c r="C403" s="19" t="s">
        <v>1366</v>
      </c>
      <c r="D403" s="18" t="s">
        <v>1367</v>
      </c>
      <c r="E403" s="20" t="str">
        <f>HYPERLINK("https://alsi.kz/ru/catalog/monitory/monitor-huntkey-rrb2713v-27-1920h1080-ips-14-ms-60-gc-dp-hdmi-10001-ugol-obzoragorvert/","https://alsi.kz/ru/catalog/monitory/monitor-huntkey-rrb2713v-27-1920h1080-ips-14-ms-60-gc-dp-hdmi-10001-ugol-obzoragorvert/")</f>
        <v>https://alsi.kz/ru/catalog/monitory/monitor-huntkey-rrb2713v-27-1920h1080-ips-14-ms-60-gc-dp-hdmi-10001-ugol-obzoragorvert/</v>
      </c>
    </row>
    <row r="404" spans="1:5" ht="15" outlineLevel="3">
      <c r="A404" s="18" t="s">
        <v>1368</v>
      </c>
      <c r="B404" s="18" t="s">
        <v>1369</v>
      </c>
      <c r="C404" s="19" t="s">
        <v>1370</v>
      </c>
      <c r="D404" s="18" t="s">
        <v>1371</v>
      </c>
      <c r="E404" s="20" t="str">
        <f>HYPERLINK("https://alsi.kz/ru/catalog/monitory/monitor-iiyama-27-fhdips-300cdm2-4ms-vga-dvi-hdmi-dp-chernyy-xu2793hsu-b4/","https://alsi.kz/ru/catalog/monitory/monitor-iiyama-27-fhdips-300cdm2-4ms-vga-dvi-hdmi-dp-chernyy-xu2793hsu-b4/")</f>
        <v>https://alsi.kz/ru/catalog/monitory/monitor-iiyama-27-fhdips-300cdm2-4ms-vga-dvi-hdmi-dp-chernyy-xu2793hsu-b4/</v>
      </c>
    </row>
    <row r="405" spans="1:5" ht="15" outlineLevel="3">
      <c r="A405" s="18" t="s">
        <v>1372</v>
      </c>
      <c r="B405" s="18" t="s">
        <v>1373</v>
      </c>
      <c r="C405" s="19" t="s">
        <v>1374</v>
      </c>
      <c r="D405" s="18" t="s">
        <v>1375</v>
      </c>
      <c r="E405" s="20" t="str">
        <f>HYPERLINK("https://alsi.kz/ru/catalog/monitory/monitor-iiyama-t2754-27-fhd-touch-ips-4ms-vga-dvi-hdmi-usb-hubheight-adj-speakers-cherny/","https://alsi.kz/ru/catalog/monitory/monitor-iiyama-t2754-27-fhd-touch-ips-4ms-vga-dvi-hdmi-usb-hubheight-adj-speakers-cherny/")</f>
        <v>https://alsi.kz/ru/catalog/monitory/monitor-iiyama-t2754-27-fhd-touch-ips-4ms-vga-dvi-hdmi-usb-hubheight-adj-speakers-cherny/</v>
      </c>
    </row>
    <row r="406" spans="1:5" ht="15" outlineLevel="3">
      <c r="A406" s="18" t="s">
        <v>1376</v>
      </c>
      <c r="B406" s="18" t="s">
        <v>1377</v>
      </c>
      <c r="C406" s="19" t="s">
        <v>1378</v>
      </c>
      <c r="D406" s="18" t="s">
        <v>1379</v>
      </c>
      <c r="E406" s="20" t="str">
        <f>HYPERLINK("https://alsi.kz/ru/catalog/monitory/monitor-iiyama-tf2415-238-fhd-touch-va-16ms-vga-hdmi-dp-usb-hub-speakers-chernyy-tf2415m/","https://alsi.kz/ru/catalog/monitory/monitor-iiyama-tf2415-238-fhd-touch-va-16ms-vga-hdmi-dp-usb-hub-speakers-chernyy-tf2415m/")</f>
        <v>https://alsi.kz/ru/catalog/monitory/monitor-iiyama-tf2415-238-fhd-touch-va-16ms-vga-hdmi-dp-usb-hub-speakers-chernyy-tf2415m/</v>
      </c>
    </row>
    <row r="407" spans="1:5" ht="15" outlineLevel="3">
      <c r="A407" s="18" t="s">
        <v>1380</v>
      </c>
      <c r="B407" s="18" t="s">
        <v>1381</v>
      </c>
      <c r="C407" s="19" t="s">
        <v>1382</v>
      </c>
      <c r="D407" s="18" t="s">
        <v>1383</v>
      </c>
      <c r="E407" s="20" t="str">
        <f>HYPERLINK("https://alsi.kz/ru/catalog/monitory/monitor-iiyama-236-fhd-va-vga-hdmi-dp-chernyy-x2474hs-b2/","https://alsi.kz/ru/catalog/monitory/monitor-iiyama-236-fhd-va-vga-hdmi-dp-chernyy-x2474hs-b2/")</f>
        <v>https://alsi.kz/ru/catalog/monitory/monitor-iiyama-236-fhd-va-vga-hdmi-dp-chernyy-x2474hs-b2/</v>
      </c>
    </row>
    <row r="408" spans="1:5" ht="15" outlineLevel="3">
      <c r="A408" s="18" t="s">
        <v>1384</v>
      </c>
      <c r="B408" s="18" t="s">
        <v>1385</v>
      </c>
      <c r="C408" s="19" t="s">
        <v>1386</v>
      </c>
      <c r="D408" s="18" t="s">
        <v>1387</v>
      </c>
      <c r="E408" s="20" t="str">
        <f>HYPERLINK("https://alsi.kz/ru/catalog/monitory/monitor-iiyama-xb3288uhsu-315-uhd-4k-va-3-ms-dvi-2xhdmi-dp-chernyy-xb3288uhsu-b1/","https://alsi.kz/ru/catalog/monitory/monitor-iiyama-xb3288uhsu-315-uhd-4k-va-3-ms-dvi-2xhdmi-dp-chernyy-xb3288uhsu-b1/")</f>
        <v>https://alsi.kz/ru/catalog/monitory/monitor-iiyama-xb3288uhsu-315-uhd-4k-va-3-ms-dvi-2xhdmi-dp-chernyy-xb3288uhsu-b1/</v>
      </c>
    </row>
    <row r="409" spans="1:5" ht="15" outlineLevel="3">
      <c r="A409" s="18" t="s">
        <v>1388</v>
      </c>
      <c r="B409" s="18" t="s">
        <v>1389</v>
      </c>
      <c r="C409" s="19" t="s">
        <v>1390</v>
      </c>
      <c r="D409" s="18" t="s">
        <v>1391</v>
      </c>
      <c r="E409" s="20" t="str">
        <f>HYPERLINK("https://alsi.kz/ru/catalog/monitory/monitor-iiyama-215-fhd-va-vga-hdmi-dp-chernyy-xu2294hsu-b1/","https://alsi.kz/ru/catalog/monitory/monitor-iiyama-215-fhd-va-vga-hdmi-dp-chernyy-xu2294hsu-b1/")</f>
        <v>https://alsi.kz/ru/catalog/monitory/monitor-iiyama-215-fhd-va-vga-hdmi-dp-chernyy-xu2294hsu-b1/</v>
      </c>
    </row>
    <row r="410" spans="1:5" ht="15" outlineLevel="3">
      <c r="A410" s="18" t="s">
        <v>1392</v>
      </c>
      <c r="B410" s="18" t="s">
        <v>1393</v>
      </c>
      <c r="C410" s="19" t="s">
        <v>1394</v>
      </c>
      <c r="D410" s="18" t="s">
        <v>1395</v>
      </c>
      <c r="E410" s="20" t="str">
        <f>HYPERLINK("https://alsi.kz/ru/catalog/monitory/monitor-iiyama-238-fhd-ips-vga-hdmi-dp-chernyy-xu2492hsu-b1/","https://alsi.kz/ru/catalog/monitory/monitor-iiyama-238-fhd-ips-vga-hdmi-dp-chernyy-xu2492hsu-b1/")</f>
        <v>https://alsi.kz/ru/catalog/monitory/monitor-iiyama-238-fhd-ips-vga-hdmi-dp-chernyy-xu2492hsu-b1/</v>
      </c>
    </row>
    <row r="411" spans="1:5" ht="15" outlineLevel="3">
      <c r="A411" s="18" t="s">
        <v>1396</v>
      </c>
      <c r="B411" s="18" t="s">
        <v>1397</v>
      </c>
      <c r="C411" s="19" t="s">
        <v>1398</v>
      </c>
      <c r="D411" s="18" t="s">
        <v>1399</v>
      </c>
      <c r="E411" s="20" t="str">
        <f>HYPERLINK("https://alsi.kz/ru/catalog/monitory/monitor-iiyama-24-fhd-ips-4-ms-250cdm2-10001-vga-hdmi-dp-tilt-speakers-chernyy-xu2493/","https://alsi.kz/ru/catalog/monitory/monitor-iiyama-24-fhd-ips-4-ms-250cdm2-10001-vga-hdmi-dp-tilt-speakers-chernyy-xu2493/")</f>
        <v>https://alsi.kz/ru/catalog/monitory/monitor-iiyama-24-fhd-ips-4-ms-250cdm2-10001-vga-hdmi-dp-tilt-speakers-chernyy-xu2493/</v>
      </c>
    </row>
    <row r="412" spans="1:5" ht="15" outlineLevel="3">
      <c r="A412" s="18" t="s">
        <v>1400</v>
      </c>
      <c r="B412" s="18" t="s">
        <v>1401</v>
      </c>
      <c r="C412" s="19" t="s">
        <v>1402</v>
      </c>
      <c r="D412" s="18" t="s">
        <v>1095</v>
      </c>
      <c r="E412" s="20" t="str">
        <f>HYPERLINK("https://alsi.kz/ru/catalog/monitory/monitor-iiyama-238-fhd-ips-vga-hdmi-dp-chernyy-xub2492hsu-b1/","https://alsi.kz/ru/catalog/monitory/monitor-iiyama-238-fhd-ips-vga-hdmi-dp-chernyy-xub2492hsu-b1/")</f>
        <v>https://alsi.kz/ru/catalog/monitory/monitor-iiyama-238-fhd-ips-vga-hdmi-dp-chernyy-xub2492hsu-b1/</v>
      </c>
    </row>
    <row r="413" spans="1:5" ht="15" outlineLevel="3">
      <c r="A413" s="18" t="s">
        <v>1403</v>
      </c>
      <c r="B413" s="18" t="s">
        <v>1404</v>
      </c>
      <c r="C413" s="19" t="s">
        <v>1405</v>
      </c>
      <c r="D413" s="18" t="s">
        <v>1406</v>
      </c>
      <c r="E413" s="20" t="str">
        <f>HYPERLINK("https://alsi.kz/ru/catalog/monitory/monitor-iiyama-27-fhd-ips-vga-hdmi-dp-chernyy-xub2796hsu-b1/","https://alsi.kz/ru/catalog/monitory/monitor-iiyama-27-fhd-ips-vga-hdmi-dp-chernyy-xub2796hsu-b1/")</f>
        <v>https://alsi.kz/ru/catalog/monitory/monitor-iiyama-27-fhd-ips-vga-hdmi-dp-chernyy-xub2796hsu-b1/</v>
      </c>
    </row>
    <row r="414" spans="1:5" ht="15" outlineLevel="3">
      <c r="A414" s="18" t="s">
        <v>1407</v>
      </c>
      <c r="B414" s="18" t="s">
        <v>1408</v>
      </c>
      <c r="C414" s="19" t="s">
        <v>1409</v>
      </c>
      <c r="D414" s="18" t="s">
        <v>1406</v>
      </c>
      <c r="E414" s="20" t="str">
        <f>HYPERLINK("https://alsi.kz/ru/catalog/monitory/monitor-iiyama-xub2796-27-fhd-ips-1ms-vga-hdmi-dp-usb-hubpivot-speakers-chernyy-xub279/","https://alsi.kz/ru/catalog/monitory/monitor-iiyama-xub2796-27-fhd-ips-1ms-vga-hdmi-dp-usb-hubpivot-speakers-chernyy-xub279/")</f>
        <v>https://alsi.kz/ru/catalog/monitory/monitor-iiyama-xub2796-27-fhd-ips-1ms-vga-hdmi-dp-usb-hubpivot-speakers-chernyy-xub279/</v>
      </c>
    </row>
    <row r="415" spans="1:5" ht="15" outlineLevel="3">
      <c r="A415" s="18" t="s">
        <v>1410</v>
      </c>
      <c r="B415" s="18" t="s">
        <v>1411</v>
      </c>
      <c r="C415" s="19" t="s">
        <v>1412</v>
      </c>
      <c r="D415" s="18" t="s">
        <v>1413</v>
      </c>
      <c r="E415" s="20" t="str">
        <f>HYPERLINK("https://alsi.kz/ru/catalog/monitory/monitor-lenovo-d24-40-67a2kac6eu/","https://alsi.kz/ru/catalog/monitory/monitor-lenovo-d24-40-67a2kac6eu/")</f>
        <v>https://alsi.kz/ru/catalog/monitory/monitor-lenovo-d24-40-67a2kac6eu/</v>
      </c>
    </row>
    <row r="416" spans="1:5" ht="15" outlineLevel="3">
      <c r="A416" s="18" t="s">
        <v>1414</v>
      </c>
      <c r="B416" s="18" t="s">
        <v>1415</v>
      </c>
      <c r="C416" s="19" t="s">
        <v>1416</v>
      </c>
      <c r="D416" s="18" t="s">
        <v>1417</v>
      </c>
      <c r="E416" s="20" t="str">
        <f>HYPERLINK("https://alsi.kz/ru/catalog/monitory/monitor-lenovo-d27-40-27-fhd-va-75hz-5ms-vgahdmi-67a3kac6eu/","https://alsi.kz/ru/catalog/monitory/monitor-lenovo-d27-40-27-fhd-va-75hz-5ms-vgahdmi-67a3kac6eu/")</f>
        <v>https://alsi.kz/ru/catalog/monitory/monitor-lenovo-d27-40-27-fhd-va-75hz-5ms-vgahdmi-67a3kac6eu/</v>
      </c>
    </row>
    <row r="417" spans="1:5" ht="15" outlineLevel="3">
      <c r="A417" s="18" t="s">
        <v>1418</v>
      </c>
      <c r="B417" s="18" t="s">
        <v>1419</v>
      </c>
      <c r="C417" s="19" t="s">
        <v>1420</v>
      </c>
      <c r="D417" s="18" t="s">
        <v>1421</v>
      </c>
      <c r="E417" s="20" t="str">
        <f>HYPERLINK("https://alsi.kz/ru/catalog/monitory/monitor-lenovo-d32u-40-315-uhd-60hz4ms-2-x-hdmidp-66fdgac2eu/","https://alsi.kz/ru/catalog/monitory/monitor-lenovo-d32u-40-315-uhd-60hz4ms-2-x-hdmidp-66fdgac2eu/")</f>
        <v>https://alsi.kz/ru/catalog/monitory/monitor-lenovo-d32u-40-315-uhd-60hz4ms-2-x-hdmidp-66fdgac2eu/</v>
      </c>
    </row>
    <row r="418" spans="1:5" ht="15" outlineLevel="3">
      <c r="A418" s="18" t="s">
        <v>1422</v>
      </c>
      <c r="B418" s="18" t="s">
        <v>1423</v>
      </c>
      <c r="C418" s="19" t="s">
        <v>1424</v>
      </c>
      <c r="D418" s="18" t="s">
        <v>1425</v>
      </c>
      <c r="E418" s="20" t="str">
        <f>HYPERLINK("https://alsi.kz/ru/catalog/monitory/monitor-lenovo-e27q-20-a21270qe0-62d0gat1eu/","https://alsi.kz/ru/catalog/monitory/monitor-lenovo-e27q-20-a21270qe0-62d0gat1eu/")</f>
        <v>https://alsi.kz/ru/catalog/monitory/monitor-lenovo-e27q-20-a21270qe0-62d0gat1eu/</v>
      </c>
    </row>
    <row r="419" spans="1:5" ht="15" outlineLevel="3">
      <c r="A419" s="18" t="s">
        <v>1426</v>
      </c>
      <c r="B419" s="18" t="s">
        <v>1427</v>
      </c>
      <c r="C419" s="19" t="s">
        <v>1428</v>
      </c>
      <c r="D419" s="18" t="s">
        <v>1429</v>
      </c>
      <c r="E419" s="20" t="str">
        <f>HYPERLINK("https://alsi.kz/ru/catalog/monitory/monitor-lenovo-g24-20-238-ips-fhd144hz-05ms-2-x-hdmi-20dp-66cfgac1eu/","https://alsi.kz/ru/catalog/monitory/monitor-lenovo-g24-20-238-ips-fhd144hz-05ms-2-x-hdmi-20dp-66cfgac1eu/")</f>
        <v>https://alsi.kz/ru/catalog/monitory/monitor-lenovo-g24-20-238-ips-fhd144hz-05ms-2-x-hdmi-20dp-66cfgac1eu/</v>
      </c>
    </row>
    <row r="420" spans="1:5" ht="15" outlineLevel="3">
      <c r="A420" s="18" t="s">
        <v>1430</v>
      </c>
      <c r="B420" s="18" t="s">
        <v>1431</v>
      </c>
      <c r="C420" s="19" t="s">
        <v>1432</v>
      </c>
      <c r="D420" s="18" t="s">
        <v>1433</v>
      </c>
      <c r="E420" s="20" t="str">
        <f>HYPERLINK("https://alsi.kz/ru/catalog/monitory/monitor-lenovo-g24e-20-238-va1920x1080100hz120hzfreesync-premium1ms300013m1300nithdmi-2/","https://alsi.kz/ru/catalog/monitory/monitor-lenovo-g24e-20-238-va1920x1080100hz120hzfreesync-premium1ms300013m1300nithdmi-2/")</f>
        <v>https://alsi.kz/ru/catalog/monitory/monitor-lenovo-g24e-20-238-va1920x1080100hz120hzfreesync-premium1ms300013m1300nithdmi-2/</v>
      </c>
    </row>
    <row r="421" spans="1:5" ht="15" outlineLevel="3">
      <c r="A421" s="18" t="s">
        <v>1434</v>
      </c>
      <c r="B421" s="18" t="s">
        <v>1435</v>
      </c>
      <c r="C421" s="19" t="s">
        <v>1436</v>
      </c>
      <c r="D421" s="18" t="s">
        <v>1437</v>
      </c>
      <c r="E421" s="20" t="str">
        <f>HYPERLINK("https://alsi.kz/ru/catalog/monitory/monitor-lenovo-g27c-30-27-fhd-va-165hz-1ms-2-x-hdmi-20dp-14-66f3gac2eu/","https://alsi.kz/ru/catalog/monitory/monitor-lenovo-g27c-30-27-fhd-va-165hz-1ms-2-x-hdmi-20dp-14-66f3gac2eu/")</f>
        <v>https://alsi.kz/ru/catalog/monitory/monitor-lenovo-g27c-30-27-fhd-va-165hz-1ms-2-x-hdmi-20dp-14-66f3gac2eu/</v>
      </c>
    </row>
    <row r="422" spans="1:5" ht="15" outlineLevel="3">
      <c r="A422" s="18" t="s">
        <v>1438</v>
      </c>
      <c r="B422" s="18" t="s">
        <v>1439</v>
      </c>
      <c r="C422" s="19" t="s">
        <v>1440</v>
      </c>
      <c r="D422" s="18" t="s">
        <v>1441</v>
      </c>
      <c r="E422" s="20" t="str">
        <f>HYPERLINK("https://alsi.kz/ru/catalog/monitory/monitor-lenovo-g27e-20-27-fhd-va-100hz-1ms30001-300nithdmidp-66d8gar1eu/","https://alsi.kz/ru/catalog/monitory/monitor-lenovo-g27e-20-27-fhd-va-100hz-1ms30001-300nithdmidp-66d8gar1eu/")</f>
        <v>https://alsi.kz/ru/catalog/monitory/monitor-lenovo-g27e-20-27-fhd-va-100hz-1ms30001-300nithdmidp-66d8gar1eu/</v>
      </c>
    </row>
    <row r="423" spans="1:5" ht="15" outlineLevel="3">
      <c r="A423" s="18" t="s">
        <v>1442</v>
      </c>
      <c r="B423" s="18" t="s">
        <v>1443</v>
      </c>
      <c r="C423" s="19" t="s">
        <v>1444</v>
      </c>
      <c r="D423" s="18" t="s">
        <v>1445</v>
      </c>
      <c r="E423" s="20" t="str">
        <f>HYPERLINK("https://alsi.kz/ru/catalog/monitory/monitor-lenovo-g34w-30-34-va3440-x-1440165-1500r1ms250013m1350nitlift-135mm2xhdmidp-/","https://alsi.kz/ru/catalog/monitory/monitor-lenovo-g34w-30-34-va3440-x-1440165-1500r1ms250013m1350nitlift-135mm2xhdmidp-/")</f>
        <v>https://alsi.kz/ru/catalog/monitory/monitor-lenovo-g34w-30-34-va3440-x-1440165-1500r1ms250013m1350nitlift-135mm2xhdmidp-/</v>
      </c>
    </row>
    <row r="424" spans="1:5" ht="15" outlineLevel="3">
      <c r="A424" s="18" t="s">
        <v>1446</v>
      </c>
      <c r="B424" s="18" t="s">
        <v>1447</v>
      </c>
      <c r="C424" s="19" t="s">
        <v>1448</v>
      </c>
      <c r="D424" s="18" t="s">
        <v>1449</v>
      </c>
      <c r="E424" s="20" t="str">
        <f>HYPERLINK("https://alsi.kz/ru/catalog/monitory/monitor-lenovo-l24e-40-238-va1920x1080100hz-4ms250nitvgahdmi-14y-out-67aakac3eu/","https://alsi.kz/ru/catalog/monitory/monitor-lenovo-l24e-40-238-va1920x1080100hz-4ms250nitvgahdmi-14y-out-67aakac3eu/")</f>
        <v>https://alsi.kz/ru/catalog/monitory/monitor-lenovo-l24e-40-238-va1920x1080100hz-4ms250nitvgahdmi-14y-out-67aakac3eu/</v>
      </c>
    </row>
    <row r="425" spans="1:5" ht="15" outlineLevel="3">
      <c r="A425" s="18" t="s">
        <v>1450</v>
      </c>
      <c r="B425" s="18" t="s">
        <v>1451</v>
      </c>
      <c r="C425" s="19" t="s">
        <v>1452</v>
      </c>
      <c r="D425" s="18" t="s">
        <v>1453</v>
      </c>
      <c r="E425" s="20" t="str">
        <f>HYPERLINK("https://alsi.kz/ru/catalog/monitory/monitor-lenovo-l24i-40-238-ips-fhd100-4ms30001250nitvgahdmi-freesync-67a8kac3eu/","https://alsi.kz/ru/catalog/monitory/monitor-lenovo-l24i-40-238-ips-fhd100-4ms30001250nitvgahdmi-freesync-67a8kac3eu/")</f>
        <v>https://alsi.kz/ru/catalog/monitory/monitor-lenovo-l24i-40-238-ips-fhd100-4ms30001250nitvgahdmi-freesync-67a8kac3eu/</v>
      </c>
    </row>
    <row r="426" spans="1:5" ht="15" outlineLevel="3">
      <c r="A426" s="18" t="s">
        <v>1454</v>
      </c>
      <c r="B426" s="18" t="s">
        <v>1455</v>
      </c>
      <c r="C426" s="19" t="s">
        <v>1456</v>
      </c>
      <c r="D426" s="18" t="s">
        <v>1457</v>
      </c>
      <c r="E426" s="20" t="str">
        <f>HYPERLINK("https://alsi.kz/ru/catalog/monitory/monitor-lenovo-l24m-40-238-fhd-ips100hz-4ms30001250nithdmi-has-pivot-67a9uac3eu/","https://alsi.kz/ru/catalog/monitory/monitor-lenovo-l24m-40-238-fhd-ips100hz-4ms30001250nithdmi-has-pivot-67a9uac3eu/")</f>
        <v>https://alsi.kz/ru/catalog/monitory/monitor-lenovo-l24m-40-238-fhd-ips100hz-4ms30001250nithdmi-has-pivot-67a9uac3eu/</v>
      </c>
    </row>
    <row r="427" spans="1:5" ht="15" outlineLevel="3">
      <c r="A427" s="18" t="s">
        <v>1458</v>
      </c>
      <c r="B427" s="18" t="s">
        <v>1459</v>
      </c>
      <c r="C427" s="19" t="s">
        <v>1460</v>
      </c>
      <c r="D427" s="18" t="s">
        <v>1461</v>
      </c>
      <c r="E427" s="20" t="str">
        <f>HYPERLINK("https://alsi.kz/ru/catalog/monitory/monitor-lenovo-l24q-35-66d1gac1eu/","https://alsi.kz/ru/catalog/monitory/monitor-lenovo-l24q-35-66d1gac1eu/")</f>
        <v>https://alsi.kz/ru/catalog/monitory/monitor-lenovo-l24q-35-66d1gac1eu/</v>
      </c>
    </row>
    <row r="428" spans="1:5" ht="15" outlineLevel="3">
      <c r="A428" s="18" t="s">
        <v>1462</v>
      </c>
      <c r="B428" s="18" t="s">
        <v>1463</v>
      </c>
      <c r="C428" s="19" t="s">
        <v>1464</v>
      </c>
      <c r="D428" s="18" t="s">
        <v>1417</v>
      </c>
      <c r="E428" s="20" t="str">
        <f>HYPERLINK("https://alsi.kz/ru/catalog/monitory/monitor-lenovo-l27e-40-27-va1920x1080100hz-4ms300nitvga2xhdmi-14y-out-67ackac4eu/","https://alsi.kz/ru/catalog/monitory/monitor-lenovo-l27e-40-27-va1920x1080100hz-4ms300nitvga2xhdmi-14y-out-67ackac4eu/")</f>
        <v>https://alsi.kz/ru/catalog/monitory/monitor-lenovo-l27e-40-27-va1920x1080100hz-4ms300nitvga2xhdmi-14y-out-67ackac4eu/</v>
      </c>
    </row>
    <row r="429" spans="1:5" ht="15" outlineLevel="3">
      <c r="A429" s="18" t="s">
        <v>1465</v>
      </c>
      <c r="B429" s="18" t="s">
        <v>1466</v>
      </c>
      <c r="C429" s="19" t="s">
        <v>1467</v>
      </c>
      <c r="D429" s="18" t="s">
        <v>1468</v>
      </c>
      <c r="E429" s="20" t="str">
        <f>HYPERLINK("https://alsi.kz/ru/catalog/monitory/monitor-lenovo-l27m-30-27-fhd-ips-75hz-4ms-vgahdmi-14usb-type-c-66d0kac2eu/","https://alsi.kz/ru/catalog/monitory/monitor-lenovo-l27m-30-27-fhd-ips-75hz-4ms-vgahdmi-14usb-type-c-66d0kac2eu/")</f>
        <v>https://alsi.kz/ru/catalog/monitory/monitor-lenovo-l27m-30-27-fhd-ips-75hz-4ms-vgahdmi-14usb-type-c-66d0kac2eu/</v>
      </c>
    </row>
    <row r="430" spans="1:5" ht="15" outlineLevel="3">
      <c r="A430" s="18" t="s">
        <v>1469</v>
      </c>
      <c r="B430" s="18" t="s">
        <v>1470</v>
      </c>
      <c r="C430" s="19" t="s">
        <v>1471</v>
      </c>
      <c r="D430" s="18" t="s">
        <v>1472</v>
      </c>
      <c r="E430" s="20" t="str">
        <f>HYPERLINK("https://alsi.kz/ru/catalog/monitory/monitor-lenovo-l28u-35-28-ips3840-x-2160-freesync4ms10001-350nitlift-150mm-swivel-pivot2/","https://alsi.kz/ru/catalog/monitory/monitor-lenovo-l28u-35-28-ips3840-x-2160-freesync4ms10001-350nitlift-150mm-swivel-pivot2/")</f>
        <v>https://alsi.kz/ru/catalog/monitory/monitor-lenovo-l28u-35-28-ips3840-x-2160-freesync4ms10001-350nitlift-150mm-swivel-pivot2/</v>
      </c>
    </row>
    <row r="431" spans="1:5" ht="15" outlineLevel="3">
      <c r="A431" s="18" t="s">
        <v>1473</v>
      </c>
      <c r="B431" s="18" t="s">
        <v>1474</v>
      </c>
      <c r="C431" s="19" t="s">
        <v>1475</v>
      </c>
      <c r="D431" s="18" t="s">
        <v>1476</v>
      </c>
      <c r="E431" s="20" t="str">
        <f>HYPERLINK("https://alsi.kz/ru/catalog/monitory/monitor-lenovo-l29w-30-29-ips2560-x-108090hz-freesync4ms10001-300nitlift-150mm-swivelhdmi/","https://alsi.kz/ru/catalog/monitory/monitor-lenovo-l29w-30-29-ips2560-x-108090hz-freesync4ms10001-300nitlift-150mm-swivelhdmi/")</f>
        <v>https://alsi.kz/ru/catalog/monitory/monitor-lenovo-l29w-30-29-ips2560-x-108090hz-freesync4ms10001-300nitlift-150mm-swivelhdmi/</v>
      </c>
    </row>
    <row r="432" spans="1:5" ht="15" outlineLevel="3">
      <c r="A432" s="18" t="s">
        <v>1477</v>
      </c>
      <c r="B432" s="18" t="s">
        <v>1478</v>
      </c>
      <c r="C432" s="19" t="s">
        <v>1479</v>
      </c>
      <c r="D432" s="18" t="s">
        <v>1480</v>
      </c>
      <c r="E432" s="20" t="str">
        <f>HYPERLINK("https://alsi.kz/ru/catalog/monitory/monitor-lenovo-legion-y27-30-27-fhd-ips-165hz-05-ms2-x-hdmidp-66f8gac3eu/","https://alsi.kz/ru/catalog/monitory/monitor-lenovo-legion-y27-30-27-fhd-ips-165hz-05-ms2-x-hdmidp-66f8gac3eu/")</f>
        <v>https://alsi.kz/ru/catalog/monitory/monitor-lenovo-legion-y27-30-27-fhd-ips-165hz-05-ms2-x-hdmidp-66f8gac3eu/</v>
      </c>
    </row>
    <row r="433" spans="1:5" ht="15" outlineLevel="3">
      <c r="A433" s="18" t="s">
        <v>1481</v>
      </c>
      <c r="B433" s="18" t="s">
        <v>1482</v>
      </c>
      <c r="C433" s="19" t="s">
        <v>1483</v>
      </c>
      <c r="D433" s="18" t="s">
        <v>1484</v>
      </c>
      <c r="E433" s="20" t="str">
        <f>HYPERLINK("https://alsi.kz/ru/catalog/monitory/monitor-lenovo-p24h-30-63b3gat6eu/","https://alsi.kz/ru/catalog/monitory/monitor-lenovo-p24h-30-63b3gat6eu/")</f>
        <v>https://alsi.kz/ru/catalog/monitory/monitor-lenovo-p24h-30-63b3gat6eu/</v>
      </c>
    </row>
    <row r="434" spans="1:5" ht="15" outlineLevel="3">
      <c r="A434" s="18" t="s">
        <v>1485</v>
      </c>
      <c r="B434" s="18" t="s">
        <v>1486</v>
      </c>
      <c r="C434" s="19" t="s">
        <v>1487</v>
      </c>
      <c r="D434" s="18" t="s">
        <v>1488</v>
      </c>
      <c r="E434" s="20" t="str">
        <f>HYPERLINK("https://alsi.kz/ru/catalog/monitory/monitor-lenovo-p24q-30-63b4gat6eu/","https://alsi.kz/ru/catalog/monitory/monitor-lenovo-p24q-30-63b4gat6eu/")</f>
        <v>https://alsi.kz/ru/catalog/monitory/monitor-lenovo-p24q-30-63b4gat6eu/</v>
      </c>
    </row>
    <row r="435" spans="1:5" ht="15" outlineLevel="3">
      <c r="A435" s="18" t="s">
        <v>1489</v>
      </c>
      <c r="B435" s="18" t="s">
        <v>1490</v>
      </c>
      <c r="C435" s="19" t="s">
        <v>1491</v>
      </c>
      <c r="D435" s="18" t="s">
        <v>1492</v>
      </c>
      <c r="E435" s="20" t="str">
        <f>HYPERLINK("https://alsi.kz/ru/catalog/monitory/monitor-lenovo-p27h-20-d19270qp1-61e9gat6eu/","https://alsi.kz/ru/catalog/monitory/monitor-lenovo-p27h-20-d19270qp1-61e9gat6eu/")</f>
        <v>https://alsi.kz/ru/catalog/monitory/monitor-lenovo-p27h-20-d19270qp1-61e9gat6eu/</v>
      </c>
    </row>
    <row r="436" spans="1:5" ht="15" outlineLevel="3">
      <c r="A436" s="18" t="s">
        <v>1493</v>
      </c>
      <c r="B436" s="18" t="s">
        <v>1494</v>
      </c>
      <c r="C436" s="19" t="s">
        <v>1495</v>
      </c>
      <c r="D436" s="18" t="s">
        <v>1496</v>
      </c>
      <c r="E436" s="20" t="str">
        <f>HYPERLINK("https://alsi.kz/ru/catalog/monitory/monitor-lenovo-q24i-20-238-ips1920x108075hzamd-freesync4ms100013m1300nitlift-80mm2-x-hd/","https://alsi.kz/ru/catalog/monitory/monitor-lenovo-q24i-20-238-ips1920x108075hzamd-freesync4ms100013m1300nitlift-80mm2-x-hd/")</f>
        <v>https://alsi.kz/ru/catalog/monitory/monitor-lenovo-q24i-20-238-ips1920x108075hzamd-freesync4ms100013m1300nitlift-80mm2-x-hd/</v>
      </c>
    </row>
    <row r="437" spans="1:5" ht="15" outlineLevel="3">
      <c r="A437" s="18" t="s">
        <v>1497</v>
      </c>
      <c r="B437" s="18" t="s">
        <v>1498</v>
      </c>
      <c r="C437" s="19" t="s">
        <v>1499</v>
      </c>
      <c r="D437" s="18" t="s">
        <v>1500</v>
      </c>
      <c r="E437" s="20" t="str">
        <f>HYPERLINK("https://alsi.kz/ru/catalog/monitory/monitor-lenovo-q27h-20-27-qhd-ips75hz-4ms10001350nithdmidptype-c-has-2x3w-66eduac1eu/","https://alsi.kz/ru/catalog/monitory/monitor-lenovo-q27h-20-27-qhd-ips75hz-4ms10001350nithdmidptype-c-has-2x3w-66eduac1eu/")</f>
        <v>https://alsi.kz/ru/catalog/monitory/monitor-lenovo-q27h-20-27-qhd-ips75hz-4ms10001350nithdmidptype-c-has-2x3w-66eduac1eu/</v>
      </c>
    </row>
    <row r="438" spans="1:5" ht="15" outlineLevel="3">
      <c r="A438" s="18" t="s">
        <v>1501</v>
      </c>
      <c r="B438" s="18" t="s">
        <v>1502</v>
      </c>
      <c r="C438" s="19" t="s">
        <v>1503</v>
      </c>
      <c r="D438" s="18" t="s">
        <v>1504</v>
      </c>
      <c r="E438" s="20" t="str">
        <f>HYPERLINK("https://alsi.kz/ru/catalog/monitory/monitor-lenovo-r25i-30-245-ips-fhd-165hz-05-ms400liftswivel-pivot2-x-hdmi-20dp-14yes/","https://alsi.kz/ru/catalog/monitory/monitor-lenovo-r25i-30-245-ips-fhd-165hz-05-ms400liftswivel-pivot2-x-hdmi-20dp-14yes/")</f>
        <v>https://alsi.kz/ru/catalog/monitory/monitor-lenovo-r25i-30-245-ips-fhd-165hz-05-ms400liftswivel-pivot2-x-hdmi-20dp-14yes/</v>
      </c>
    </row>
    <row r="439" spans="1:5" ht="15" outlineLevel="3">
      <c r="A439" s="18" t="s">
        <v>1505</v>
      </c>
      <c r="B439" s="18" t="s">
        <v>1506</v>
      </c>
      <c r="C439" s="19" t="s">
        <v>1507</v>
      </c>
      <c r="D439" s="18" t="s">
        <v>1508</v>
      </c>
      <c r="E439" s="20" t="str">
        <f>HYPERLINK("https://alsi.kz/ru/catalog/monitory/monitor-lenovo-r27i-30-27-ips-fhd165hz-05-ms400liftswivel-pivot2-x-hdmi-20dp-14yes-ja/","https://alsi.kz/ru/catalog/monitory/monitor-lenovo-r27i-30-27-ips-fhd165hz-05-ms400liftswivel-pivot2-x-hdmi-20dp-14yes-ja/")</f>
        <v>https://alsi.kz/ru/catalog/monitory/monitor-lenovo-r27i-30-27-ips-fhd165hz-05-ms400liftswivel-pivot2-x-hdmi-20dp-14yes-ja/</v>
      </c>
    </row>
    <row r="440" spans="1:5" ht="15" outlineLevel="3">
      <c r="A440" s="18" t="s">
        <v>1509</v>
      </c>
      <c r="B440" s="18" t="s">
        <v>1510</v>
      </c>
      <c r="C440" s="19" t="s">
        <v>1511</v>
      </c>
      <c r="D440" s="18" t="s">
        <v>1512</v>
      </c>
      <c r="E440" s="20" t="str">
        <f>HYPERLINK("https://alsi.kz/ru/catalog/monitory/monitor-lenovo-r27q-30-27-ips2560-x-1440165hzfreesync05-ms400liftswivel-pivot2-x-hdmi-2/","https://alsi.kz/ru/catalog/monitory/monitor-lenovo-r27q-30-27-ips2560-x-1440165hzfreesync05-ms400liftswivel-pivot2-x-hdmi-2/")</f>
        <v>https://alsi.kz/ru/catalog/monitory/monitor-lenovo-r27q-30-27-ips2560-x-1440165hzfreesync05-ms400liftswivel-pivot2-x-hdmi-2/</v>
      </c>
    </row>
    <row r="441" spans="1:5" ht="15" outlineLevel="3">
      <c r="A441" s="18" t="s">
        <v>1513</v>
      </c>
      <c r="B441" s="18" t="s">
        <v>1514</v>
      </c>
      <c r="C441" s="19" t="s">
        <v>1515</v>
      </c>
      <c r="D441" s="18" t="s">
        <v>1516</v>
      </c>
      <c r="E441" s="20" t="str">
        <f>HYPERLINK("https://alsi.kz/ru/catalog/monitory/monitor-lenovo-s27i-30-63dfkat4eu/","https://alsi.kz/ru/catalog/monitory/monitor-lenovo-s27i-30-63dfkat4eu/")</f>
        <v>https://alsi.kz/ru/catalog/monitory/monitor-lenovo-s27i-30-63dfkat4eu/</v>
      </c>
    </row>
    <row r="442" spans="1:5" ht="15" outlineLevel="3">
      <c r="A442" s="18" t="s">
        <v>1517</v>
      </c>
      <c r="B442" s="18" t="s">
        <v>1518</v>
      </c>
      <c r="C442" s="19" t="s">
        <v>1519</v>
      </c>
      <c r="D442" s="18" t="s">
        <v>1520</v>
      </c>
      <c r="E442" s="20" t="str">
        <f>HYPERLINK("https://alsi.kz/ru/catalog/monitory/monitor-lenovo-t27p-30-a22270up0-63a9gat1eu/","https://alsi.kz/ru/catalog/monitory/monitor-lenovo-t27p-30-a22270up0-63a9gat1eu/")</f>
        <v>https://alsi.kz/ru/catalog/monitory/monitor-lenovo-t27p-30-a22270up0-63a9gat1eu/</v>
      </c>
    </row>
    <row r="443" spans="1:5" ht="15" outlineLevel="3">
      <c r="A443" s="18" t="s">
        <v>1521</v>
      </c>
      <c r="B443" s="18" t="s">
        <v>1522</v>
      </c>
      <c r="C443" s="19" t="s">
        <v>1523</v>
      </c>
      <c r="D443" s="18" t="s">
        <v>1524</v>
      </c>
      <c r="E443" s="20" t="str">
        <f>HYPERLINK("https://alsi.kz/ru/catalog/monitory/monitor-lenovo-t27q-20-c19270qt0-61edgat2eu/","https://alsi.kz/ru/catalog/monitory/monitor-lenovo-t27q-20-c19270qt0-61edgat2eu/")</f>
        <v>https://alsi.kz/ru/catalog/monitory/monitor-lenovo-t27q-20-c19270qt0-61edgat2eu/</v>
      </c>
    </row>
    <row r="444" spans="1:5" ht="15" outlineLevel="3">
      <c r="A444" s="18" t="s">
        <v>1525</v>
      </c>
      <c r="B444" s="18" t="s">
        <v>1526</v>
      </c>
      <c r="C444" s="19" t="s">
        <v>1527</v>
      </c>
      <c r="D444" s="18" t="s">
        <v>1528</v>
      </c>
      <c r="E444" s="20" t="str">
        <f>HYPERLINK("https://alsi.kz/ru/catalog/monitory/monitor-lenovo-thinkcentre-tiny-in-one-24-gen-4-238-fhd-wled-2xspeakers-1080p-camera-11gdpar1e/","https://alsi.kz/ru/catalog/monitory/monitor-lenovo-thinkcentre-tiny-in-one-24-gen-4-238-fhd-wled-2xspeakers-1080p-camera-11gdpar1e/")</f>
        <v>https://alsi.kz/ru/catalog/monitory/monitor-lenovo-thinkcentre-tiny-in-one-24-gen-4-238-fhd-wled-2xspeakers-1080p-camera-11gdpar1e/</v>
      </c>
    </row>
    <row r="445" spans="1:5" ht="15" outlineLevel="3">
      <c r="A445" s="18" t="s">
        <v>1529</v>
      </c>
      <c r="B445" s="18" t="s">
        <v>1530</v>
      </c>
      <c r="C445" s="19" t="s">
        <v>1531</v>
      </c>
      <c r="D445" s="18" t="s">
        <v>1532</v>
      </c>
      <c r="E445" s="20" t="str">
        <f>HYPERLINK("https://alsi.kz/ru/catalog/monitory/monitor-lenovo-thinkvision-p27q-20-61eagat6eu/","https://alsi.kz/ru/catalog/monitory/monitor-lenovo-thinkvision-p27q-20-61eagat6eu/")</f>
        <v>https://alsi.kz/ru/catalog/monitory/monitor-lenovo-thinkvision-p27q-20-61eagat6eu/</v>
      </c>
    </row>
    <row r="446" spans="1:5" ht="15" outlineLevel="3">
      <c r="A446" s="18" t="s">
        <v>1533</v>
      </c>
      <c r="B446" s="18" t="s">
        <v>1534</v>
      </c>
      <c r="C446" s="19" t="s">
        <v>1535</v>
      </c>
      <c r="D446" s="18" t="s">
        <v>1536</v>
      </c>
      <c r="E446" s="20" t="str">
        <f>HYPERLINK("https://alsi.kz/ru/catalog/monitory/monitor-lenovo-thinkvision-t24i-30-238-fhd4-6ms60hz250cdm4xusb-32usb-b1xhdmi1xdp-12vg/","https://alsi.kz/ru/catalog/monitory/monitor-lenovo-thinkvision-t24i-30-238-fhd4-6ms60hz250cdm4xusb-32usb-b1xhdmi1xdp-12vg/")</f>
        <v>https://alsi.kz/ru/catalog/monitory/monitor-lenovo-thinkvision-t24i-30-238-fhd4-6ms60hz250cdm4xusb-32usb-b1xhdmi1xdp-12vg/</v>
      </c>
    </row>
    <row r="447" spans="1:5" ht="15" outlineLevel="3">
      <c r="A447" s="18" t="s">
        <v>1537</v>
      </c>
      <c r="B447" s="18" t="s">
        <v>1538</v>
      </c>
      <c r="C447" s="19" t="s">
        <v>1539</v>
      </c>
      <c r="D447" s="18" t="s">
        <v>1540</v>
      </c>
      <c r="E447" s="20" t="str">
        <f>HYPERLINK("https://alsi.kz/ru/catalog/monitory/monitor-lenovo-thinkvision-t24m-29-63a5gat6eu/","https://alsi.kz/ru/catalog/monitory/monitor-lenovo-thinkvision-t24m-29-63a5gat6eu/")</f>
        <v>https://alsi.kz/ru/catalog/monitory/monitor-lenovo-thinkvision-t24m-29-63a5gat6eu/</v>
      </c>
    </row>
    <row r="448" spans="1:5" ht="15" outlineLevel="3">
      <c r="A448" s="18" t="s">
        <v>1541</v>
      </c>
      <c r="B448" s="18" t="s">
        <v>1542</v>
      </c>
      <c r="C448" s="19" t="s">
        <v>1543</v>
      </c>
      <c r="D448" s="18" t="s">
        <v>1544</v>
      </c>
      <c r="E448" s="20" t="str">
        <f>HYPERLINK("https://alsi.kz/ru/catalog/monitory/monitor-lenovo-thinkvision-t27h-30-63a3gat1eu/","https://alsi.kz/ru/catalog/monitory/monitor-lenovo-thinkvision-t27h-30-63a3gat1eu/")</f>
        <v>https://alsi.kz/ru/catalog/monitory/monitor-lenovo-thinkvision-t27h-30-63a3gat1eu/</v>
      </c>
    </row>
    <row r="449" spans="1:5" ht="15" outlineLevel="3">
      <c r="A449" s="18" t="s">
        <v>1545</v>
      </c>
      <c r="B449" s="18" t="s">
        <v>1546</v>
      </c>
      <c r="C449" s="19" t="s">
        <v>1547</v>
      </c>
      <c r="D449" s="18" t="s">
        <v>1548</v>
      </c>
      <c r="E449" s="20" t="str">
        <f>HYPERLINK("https://alsi.kz/ru/catalog/monitory/monitor-lenovo-thinkvision-t27i-30-63a4mat1eu/","https://alsi.kz/ru/catalog/monitory/monitor-lenovo-thinkvision-t27i-30-63a4mat1eu/")</f>
        <v>https://alsi.kz/ru/catalog/monitory/monitor-lenovo-thinkvision-t27i-30-63a4mat1eu/</v>
      </c>
    </row>
    <row r="450" spans="1:5" ht="15" outlineLevel="3">
      <c r="A450" s="18" t="s">
        <v>1549</v>
      </c>
      <c r="B450" s="18" t="s">
        <v>1550</v>
      </c>
      <c r="C450" s="19" t="s">
        <v>1551</v>
      </c>
      <c r="D450" s="18" t="s">
        <v>1552</v>
      </c>
      <c r="E450" s="20" t="str">
        <f>HYPERLINK("https://alsi.kz/ru/catalog/monitory/monitor-lenovo-y25-30-245-fhd-ips-240hz-1ms-hdmi-20dp-14-66f0gacbeu/","https://alsi.kz/ru/catalog/monitory/monitor-lenovo-y25-30-245-fhd-ips-240hz-1ms-hdmi-20dp-14-66f0gacbeu/")</f>
        <v>https://alsi.kz/ru/catalog/monitory/monitor-lenovo-y25-30-245-fhd-ips-240hz-1ms-hdmi-20dp-14-66f0gacbeu/</v>
      </c>
    </row>
    <row r="451" spans="1:5" ht="15" outlineLevel="3">
      <c r="A451" s="18" t="s">
        <v>1553</v>
      </c>
      <c r="B451" s="18" t="s">
        <v>1554</v>
      </c>
      <c r="C451" s="19" t="s">
        <v>1555</v>
      </c>
      <c r="D451" s="18" t="s">
        <v>1556</v>
      </c>
      <c r="E451" s="20" t="str">
        <f>HYPERLINK("https://alsi.kz/ru/catalog/monitory/monitor-lenovo-y27h-30-27-ips2560-x-1440165hz1mshdmidp-10001-400nitlift-135mm-swivel-pi/","https://alsi.kz/ru/catalog/monitory/monitor-lenovo-y27h-30-27-ips2560-x-1440165hz1mshdmidp-10001-400nitlift-135mm-swivel-pi/")</f>
        <v>https://alsi.kz/ru/catalog/monitory/monitor-lenovo-y27h-30-27-ips2560-x-1440165hz1mshdmidp-10001-400nitlift-135mm-swivel-pi/</v>
      </c>
    </row>
    <row r="452" spans="1:5" ht="15" outlineLevel="3">
      <c r="A452" s="18" t="s">
        <v>1557</v>
      </c>
      <c r="B452" s="18" t="s">
        <v>1558</v>
      </c>
      <c r="C452" s="19" t="s">
        <v>1559</v>
      </c>
      <c r="D452" s="18" t="s">
        <v>1560</v>
      </c>
      <c r="E452" s="20" t="str">
        <f>HYPERLINK("https://alsi.kz/ru/catalog/monitory/monitor-lenovo-y32p-30-315-uhd-ips144hz-1ms-2-x-hdmidpusb-type-c-66f9uac6eu/","https://alsi.kz/ru/catalog/monitory/monitor-lenovo-y32p-30-315-uhd-ips144hz-1ms-2-x-hdmidpusb-type-c-66f9uac6eu/")</f>
        <v>https://alsi.kz/ru/catalog/monitory/monitor-lenovo-y32p-30-315-uhd-ips144hz-1ms-2-x-hdmidpusb-type-c-66f9uac6eu/</v>
      </c>
    </row>
    <row r="453" spans="1:5" ht="15" outlineLevel="3">
      <c r="A453" s="18" t="s">
        <v>1561</v>
      </c>
      <c r="B453" s="18" t="s">
        <v>1562</v>
      </c>
      <c r="C453" s="19" t="s">
        <v>1563</v>
      </c>
      <c r="D453" s="18" t="s">
        <v>1564</v>
      </c>
      <c r="E453" s="20" t="str">
        <f>HYPERLINK("https://alsi.kz/ru/catalog/monitory/monitor-lg-22mp410-chernyy-22mp410-b/","https://alsi.kz/ru/catalog/monitory/monitor-lg-22mp410-chernyy-22mp410-b/")</f>
        <v>https://alsi.kz/ru/catalog/monitory/monitor-lg-22mp410-chernyy-22mp410-b/</v>
      </c>
    </row>
    <row r="454" spans="1:5" ht="15" outlineLevel="3">
      <c r="A454" s="18" t="s">
        <v>1565</v>
      </c>
      <c r="B454" s="18" t="s">
        <v>1566</v>
      </c>
      <c r="C454" s="19" t="s">
        <v>1567</v>
      </c>
      <c r="D454" s="18" t="s">
        <v>1568</v>
      </c>
      <c r="E454" s="20" t="str">
        <f>HYPERLINK("https://alsi.kz/ru/catalog/monitory/monitor-lg-24gn60r-black-238-fhd-ips-1ms-hdmi-dp-240kdm2-7001-24gn60r-b/","https://alsi.kz/ru/catalog/monitory/monitor-lg-24gn60r-black-238-fhd-ips-1ms-hdmi-dp-240kdm2-7001-24gn60r-b/")</f>
        <v>https://alsi.kz/ru/catalog/monitory/monitor-lg-24gn60r-black-238-fhd-ips-1ms-hdmi-dp-240kdm2-7001-24gn60r-b/</v>
      </c>
    </row>
    <row r="455" spans="1:5" ht="15" outlineLevel="3">
      <c r="A455" s="18">
        <v>224815</v>
      </c>
      <c r="B455" s="18" t="s">
        <v>1569</v>
      </c>
      <c r="C455" s="19" t="s">
        <v>1570</v>
      </c>
      <c r="D455" s="18" t="s">
        <v>1571</v>
      </c>
      <c r="E455" s="20" t="str">
        <f>HYPERLINK("https://alsi.kz/ru/catalog/monitory/monitor-lg-24mp400-b-24mp400-b/","https://alsi.kz/ru/catalog/monitory/monitor-lg-24mp400-b-24mp400-b/")</f>
        <v>https://alsi.kz/ru/catalog/monitory/monitor-lg-24mp400-b-24mp400-b/</v>
      </c>
    </row>
    <row r="456" spans="1:5" ht="15" outlineLevel="3">
      <c r="A456" s="18" t="s">
        <v>1572</v>
      </c>
      <c r="B456" s="18" t="s">
        <v>1573</v>
      </c>
      <c r="C456" s="19" t="s">
        <v>1574</v>
      </c>
      <c r="D456" s="18" t="s">
        <v>1575</v>
      </c>
      <c r="E456" s="20" t="str">
        <f>HYPERLINK("https://alsi.kz/ru/catalog/monitory/monitor-lg-24mp450-238-ips-vga-hdmi-chernyy-24mp450-b/","https://alsi.kz/ru/catalog/monitory/monitor-lg-24mp450-238-ips-vga-hdmi-chernyy-24mp450-b/")</f>
        <v>https://alsi.kz/ru/catalog/monitory/monitor-lg-24mp450-238-ips-vga-hdmi-chernyy-24mp450-b/</v>
      </c>
    </row>
    <row r="457" spans="1:5" ht="15" outlineLevel="3">
      <c r="A457" s="18" t="s">
        <v>1576</v>
      </c>
      <c r="B457" s="18" t="s">
        <v>1577</v>
      </c>
      <c r="C457" s="19" t="s">
        <v>1578</v>
      </c>
      <c r="D457" s="18" t="s">
        <v>1579</v>
      </c>
      <c r="E457" s="20" t="str">
        <f>HYPERLINK("https://alsi.kz/ru/catalog/monitory/monitor-lg-27gp750-black-27gp750-b/","https://alsi.kz/ru/catalog/monitory/monitor-lg-27gp750-black-27gp750-b/")</f>
        <v>https://alsi.kz/ru/catalog/monitory/monitor-lg-27gp750-black-27gp750-b/</v>
      </c>
    </row>
    <row r="458" spans="1:5" ht="15" outlineLevel="3">
      <c r="A458" s="18" t="s">
        <v>1580</v>
      </c>
      <c r="B458" s="18" t="s">
        <v>1581</v>
      </c>
      <c r="C458" s="19" t="s">
        <v>1582</v>
      </c>
      <c r="D458" s="18" t="s">
        <v>1564</v>
      </c>
      <c r="E458" s="20" t="str">
        <f>HYPERLINK("https://alsi.kz/ru/catalog/monitory/monitor-lg-27mp400-27-1920x1080-ips-5ms-vga-hdmi-chernyy-27mp400-b/","https://alsi.kz/ru/catalog/monitory/monitor-lg-27mp400-27-1920x1080-ips-5ms-vga-hdmi-chernyy-27mp400-b/")</f>
        <v>https://alsi.kz/ru/catalog/monitory/monitor-lg-27mp400-27-1920x1080-ips-5ms-vga-hdmi-chernyy-27mp400-b/</v>
      </c>
    </row>
    <row r="459" spans="1:5" ht="15" outlineLevel="3">
      <c r="A459" s="18">
        <v>220647</v>
      </c>
      <c r="B459" s="18" t="s">
        <v>1581</v>
      </c>
      <c r="C459" s="19" t="s">
        <v>1583</v>
      </c>
      <c r="D459" s="18" t="s">
        <v>1584</v>
      </c>
      <c r="E459" s="20" t="str">
        <f>HYPERLINK("https://alsi.kz/ru/catalog/monitory/monitor-lg-27mp400-b-27mp400-b/","https://alsi.kz/ru/catalog/monitory/monitor-lg-27mp400-b-27mp400-b/")</f>
        <v>https://alsi.kz/ru/catalog/monitory/monitor-lg-27mp400-b-27mp400-b/</v>
      </c>
    </row>
    <row r="460" spans="1:5" ht="15" outlineLevel="3">
      <c r="A460" s="18">
        <v>218912</v>
      </c>
      <c r="B460" s="18" t="s">
        <v>1585</v>
      </c>
      <c r="C460" s="19" t="s">
        <v>1586</v>
      </c>
      <c r="D460" s="18" t="s">
        <v>1587</v>
      </c>
      <c r="E460" s="20" t="str">
        <f>HYPERLINK("https://alsi.kz/ru/catalog/monitory/monitor-lg-27ul500-w-27ul500-w/","https://alsi.kz/ru/catalog/monitory/monitor-lg-27ul500-w-27ul500-w/")</f>
        <v>https://alsi.kz/ru/catalog/monitory/monitor-lg-27ul500-w-27ul500-w/</v>
      </c>
    </row>
    <row r="461" spans="1:5" ht="15" outlineLevel="3">
      <c r="A461" s="18">
        <v>223797</v>
      </c>
      <c r="B461" s="18" t="s">
        <v>1588</v>
      </c>
      <c r="C461" s="19" t="s">
        <v>1589</v>
      </c>
      <c r="D461" s="18" t="s">
        <v>1590</v>
      </c>
      <c r="E461" s="20" t="str">
        <f>HYPERLINK("https://alsi.kz/ru/catalog/monitory/monitor-lg-27up650-wadrz-27up650-w/","https://alsi.kz/ru/catalog/monitory/monitor-lg-27up650-wadrz-27up650-w/")</f>
        <v>https://alsi.kz/ru/catalog/monitory/monitor-lg-27up650-wadrz-27up650-w/</v>
      </c>
    </row>
    <row r="462" spans="1:5" ht="15" outlineLevel="3">
      <c r="A462" s="18">
        <v>231485</v>
      </c>
      <c r="B462" s="18" t="s">
        <v>874</v>
      </c>
      <c r="C462" s="19" t="s">
        <v>1591</v>
      </c>
      <c r="D462" s="18" t="s">
        <v>1592</v>
      </c>
      <c r="E462" s="20" t="str">
        <f>HYPERLINK("https://alsi.kz/ru/catalog/monitory/monitor-lg-27up850-w-27up850n-w/","https://alsi.kz/ru/catalog/monitory/monitor-lg-27up850-w-27up850n-w/")</f>
        <v>https://alsi.kz/ru/catalog/monitory/monitor-lg-27up850-w-27up850n-w/</v>
      </c>
    </row>
    <row r="463" spans="1:5" ht="15" outlineLevel="3">
      <c r="A463" s="18" t="s">
        <v>1593</v>
      </c>
      <c r="B463" s="18" t="s">
        <v>1594</v>
      </c>
      <c r="C463" s="19" t="s">
        <v>1595</v>
      </c>
      <c r="D463" s="18" t="s">
        <v>1596</v>
      </c>
      <c r="E463" s="20" t="str">
        <f>HYPERLINK("https://alsi.kz/ru/catalog/monitory/monitor-lg-29wp500-black-29wp500-b/","https://alsi.kz/ru/catalog/monitory/monitor-lg-29wp500-black-29wp500-b/")</f>
        <v>https://alsi.kz/ru/catalog/monitory/monitor-lg-29wp500-black-29wp500-b/</v>
      </c>
    </row>
    <row r="464" spans="1:5" ht="15" outlineLevel="3">
      <c r="A464" s="18">
        <v>239952</v>
      </c>
      <c r="B464" s="18" t="s">
        <v>1597</v>
      </c>
      <c r="C464" s="19" t="s">
        <v>1598</v>
      </c>
      <c r="D464" s="18" t="s">
        <v>1599</v>
      </c>
      <c r="E464" s="20" t="str">
        <f>HYPERLINK("https://alsi.kz/ru/catalog/monitory/monitor-lg-29wq600-w-29wq600-w/","https://alsi.kz/ru/catalog/monitory/monitor-lg-29wq600-w-29wq600-w/")</f>
        <v>https://alsi.kz/ru/catalog/monitory/monitor-lg-29wq600-w-29wq600-w/</v>
      </c>
    </row>
    <row r="465" spans="1:5" ht="15" outlineLevel="3">
      <c r="A465" s="18" t="s">
        <v>1600</v>
      </c>
      <c r="B465" s="18" t="s">
        <v>1601</v>
      </c>
      <c r="C465" s="19" t="s">
        <v>1602</v>
      </c>
      <c r="D465" s="18" t="s">
        <v>1603</v>
      </c>
      <c r="E465" s="20" t="str">
        <f>HYPERLINK("https://alsi.kz/ru/catalog/monitory/monitor-lg-32gn50r-black-32gn50r-b/","https://alsi.kz/ru/catalog/monitory/monitor-lg-32gn50r-black-32gn50r-b/")</f>
        <v>https://alsi.kz/ru/catalog/monitory/monitor-lg-32gn50r-black-32gn50r-b/</v>
      </c>
    </row>
    <row r="466" spans="1:5" ht="15" outlineLevel="3">
      <c r="A466" s="18">
        <v>232127</v>
      </c>
      <c r="B466" s="18" t="s">
        <v>1604</v>
      </c>
      <c r="C466" s="19" t="s">
        <v>1605</v>
      </c>
      <c r="D466" s="18" t="s">
        <v>1606</v>
      </c>
      <c r="E466" s="20" t="str">
        <f>HYPERLINK("https://alsi.kz/ru/catalog/monitory/monitor-lg-32un500-w-32un500-w/","https://alsi.kz/ru/catalog/monitory/monitor-lg-32un500-w-32un500-w/")</f>
        <v>https://alsi.kz/ru/catalog/monitory/monitor-lg-32un500-w-32un500-w/</v>
      </c>
    </row>
    <row r="467" spans="1:5" ht="15" outlineLevel="3">
      <c r="A467" s="18">
        <v>232126</v>
      </c>
      <c r="B467" s="18" t="s">
        <v>1607</v>
      </c>
      <c r="C467" s="19" t="s">
        <v>1608</v>
      </c>
      <c r="D467" s="18" t="s">
        <v>1609</v>
      </c>
      <c r="E467" s="20" t="str">
        <f>HYPERLINK("https://alsi.kz/ru/catalog/monitory/monitor-lg-34wp500-b-34wp500-b/","https://alsi.kz/ru/catalog/monitory/monitor-lg-34wp500-b-34wp500-b/")</f>
        <v>https://alsi.kz/ru/catalog/monitory/monitor-lg-34wp500-b-34wp500-b/</v>
      </c>
    </row>
    <row r="468" spans="1:5" ht="15" outlineLevel="3">
      <c r="A468" s="18" t="s">
        <v>1610</v>
      </c>
      <c r="B468" s="18" t="s">
        <v>1611</v>
      </c>
      <c r="C468" s="19" t="s">
        <v>1612</v>
      </c>
      <c r="D468" s="18" t="s">
        <v>1613</v>
      </c>
      <c r="E468" s="20" t="str">
        <f>HYPERLINK("https://alsi.kz/ru/catalog/monitory/monitor-msi-g2712-g2712/","https://alsi.kz/ru/catalog/monitory/monitor-msi-g2712-g2712/")</f>
        <v>https://alsi.kz/ru/catalog/monitory/monitor-msi-g2712-g2712/</v>
      </c>
    </row>
    <row r="469" spans="1:5" ht="15" outlineLevel="3">
      <c r="A469" s="18" t="s">
        <v>1614</v>
      </c>
      <c r="B469" s="18" t="s">
        <v>1615</v>
      </c>
      <c r="C469" s="19" t="s">
        <v>1616</v>
      </c>
      <c r="D469" s="18" t="s">
        <v>1617</v>
      </c>
      <c r="E469" s="20" t="str">
        <f>HYPERLINK("https://alsi.kz/ru/catalog/monitory/monitor-msi-modern-md271cp-curved-chernyy-modern-md271cp/","https://alsi.kz/ru/catalog/monitory/monitor-msi-modern-md271cp-curved-chernyy-modern-md271cp/")</f>
        <v>https://alsi.kz/ru/catalog/monitory/monitor-msi-modern-md271cp-curved-chernyy-modern-md271cp/</v>
      </c>
    </row>
    <row r="470" spans="1:5" ht="15" outlineLevel="3">
      <c r="A470" s="18" t="s">
        <v>1618</v>
      </c>
      <c r="B470" s="18" t="s">
        <v>1619</v>
      </c>
      <c r="C470" s="19" t="s">
        <v>1620</v>
      </c>
      <c r="D470" s="18" t="s">
        <v>1621</v>
      </c>
      <c r="E470" s="20" t="str">
        <f>HYPERLINK("https://alsi.kz/ru/catalog/monitory/monitor-msi-pro-mp242-chernyy-pro-mp242/","https://alsi.kz/ru/catalog/monitory/monitor-msi-pro-mp242-chernyy-pro-mp242/")</f>
        <v>https://alsi.kz/ru/catalog/monitory/monitor-msi-pro-mp242-chernyy-pro-mp242/</v>
      </c>
    </row>
    <row r="471" spans="1:5" ht="15" outlineLevel="3">
      <c r="A471" s="18" t="s">
        <v>1622</v>
      </c>
      <c r="B471" s="18" t="s">
        <v>1623</v>
      </c>
      <c r="C471" s="19" t="s">
        <v>1624</v>
      </c>
      <c r="D471" s="18" t="s">
        <v>1625</v>
      </c>
      <c r="E471" s="20" t="str">
        <f>HYPERLINK("https://alsi.kz/ru/catalog/monitory/monitor-philips-241b8qjeb-238-fhd-ips-5ms-vga-dvi-dp-chernyy-241b8qjeb01/","https://alsi.kz/ru/catalog/monitory/monitor-philips-241b8qjeb-238-fhd-ips-5ms-vga-dvi-dp-chernyy-241b8qjeb01/")</f>
        <v>https://alsi.kz/ru/catalog/monitory/monitor-philips-241b8qjeb-238-fhd-ips-5ms-vga-dvi-dp-chernyy-241b8qjeb01/</v>
      </c>
    </row>
    <row r="472" spans="1:5" ht="15" outlineLevel="3">
      <c r="A472" s="18" t="s">
        <v>1626</v>
      </c>
      <c r="B472" s="18" t="s">
        <v>1627</v>
      </c>
      <c r="C472" s="19" t="s">
        <v>1628</v>
      </c>
      <c r="D472" s="18" t="s">
        <v>1629</v>
      </c>
      <c r="E472" s="20" t="str">
        <f>HYPERLINK("https://alsi.kz/ru/catalog/monitory/monitor-philips-243v7qjab-238-fhd-ips-75-hz-4-ms-250-cdm210001-200m1-vga-hdmi-dp-til/","https://alsi.kz/ru/catalog/monitory/monitor-philips-243v7qjab-238-fhd-ips-75-hz-4-ms-250-cdm210001-200m1-vga-hdmi-dp-til/")</f>
        <v>https://alsi.kz/ru/catalog/monitory/monitor-philips-243v7qjab-238-fhd-ips-75-hz-4-ms-250-cdm210001-200m1-vga-hdmi-dp-til/</v>
      </c>
    </row>
    <row r="473" spans="1:5" ht="15" outlineLevel="3">
      <c r="A473" s="18" t="s">
        <v>1630</v>
      </c>
      <c r="B473" s="18" t="s">
        <v>1631</v>
      </c>
      <c r="C473" s="19" t="s">
        <v>1632</v>
      </c>
      <c r="D473" s="18" t="s">
        <v>1079</v>
      </c>
      <c r="E473" s="20" t="str">
        <f>HYPERLINK("https://alsi.kz/ru/catalog/monitory/monitor-philips-243v7qjabf-238-1920x1080-ips-75hz-4ms-10001d-sub-hdmi-dp12-2x2w-243v7qja/","https://alsi.kz/ru/catalog/monitory/monitor-philips-243v7qjabf-238-1920x1080-ips-75hz-4ms-10001d-sub-hdmi-dp12-2x2w-243v7qja/")</f>
        <v>https://alsi.kz/ru/catalog/monitory/monitor-philips-243v7qjabf-238-1920x1080-ips-75hz-4ms-10001d-sub-hdmi-dp12-2x2w-243v7qja/</v>
      </c>
    </row>
    <row r="474" spans="1:5" ht="15" outlineLevel="3">
      <c r="A474" s="18" t="s">
        <v>1633</v>
      </c>
      <c r="B474" s="18" t="s">
        <v>1634</v>
      </c>
      <c r="C474" s="19" t="s">
        <v>1635</v>
      </c>
      <c r="D474" s="18" t="s">
        <v>1636</v>
      </c>
      <c r="E474" s="20" t="str">
        <f>HYPERLINK("https://alsi.kz/ru/catalog/monitory/monitor-philips-245e1s-238-qhd-ips-4ms-vga-hdmi-dp-chernyy-245e1s01/","https://alsi.kz/ru/catalog/monitory/monitor-philips-245e1s-238-qhd-ips-4ms-vga-hdmi-dp-chernyy-245e1s01/")</f>
        <v>https://alsi.kz/ru/catalog/monitory/monitor-philips-245e1s-238-qhd-ips-4ms-vga-hdmi-dp-chernyy-245e1s01/</v>
      </c>
    </row>
    <row r="475" spans="1:5" ht="15" outlineLevel="3">
      <c r="A475" s="18" t="s">
        <v>1637</v>
      </c>
      <c r="B475" s="18" t="s">
        <v>1638</v>
      </c>
      <c r="C475" s="19" t="s">
        <v>1639</v>
      </c>
      <c r="D475" s="18" t="s">
        <v>1640</v>
      </c>
      <c r="E475" s="20" t="str">
        <f>HYPERLINK("https://alsi.kz/ru/catalog/monitory/monitor-philips-272s9jal-27-fhdva-75hz-4ms-300kdm-40001-vga-hdmi-dp-chernyy-272s9jal0001/","https://alsi.kz/ru/catalog/monitory/monitor-philips-272s9jal-27-fhdva-75hz-4ms-300kdm-40001-vga-hdmi-dp-chernyy-272s9jal0001/")</f>
        <v>https://alsi.kz/ru/catalog/monitory/monitor-philips-272s9jal-27-fhdva-75hz-4ms-300kdm-40001-vga-hdmi-dp-chernyy-272s9jal0001/</v>
      </c>
    </row>
    <row r="476" spans="1:5" ht="15" outlineLevel="3">
      <c r="A476" s="18" t="s">
        <v>1641</v>
      </c>
      <c r="B476" s="18" t="s">
        <v>1642</v>
      </c>
      <c r="C476" s="19" t="s">
        <v>1643</v>
      </c>
      <c r="D476" s="18" t="s">
        <v>1644</v>
      </c>
      <c r="E476" s="20" t="str">
        <f>HYPERLINK("https://alsi.kz/ru/catalog/monitory/monitor-philips-273v7qd-27-fhd-ips-5ms-vga-dvi-hdmi-chernyy-273v7qdsb01/","https://alsi.kz/ru/catalog/monitory/monitor-philips-273v7qd-27-fhd-ips-5ms-vga-dvi-hdmi-chernyy-273v7qdsb01/")</f>
        <v>https://alsi.kz/ru/catalog/monitory/monitor-philips-273v7qd-27-fhd-ips-5ms-vga-dvi-hdmi-chernyy-273v7qdsb01/</v>
      </c>
    </row>
    <row r="477" spans="1:5" ht="15" outlineLevel="3">
      <c r="A477" s="18" t="s">
        <v>1645</v>
      </c>
      <c r="B477" s="18" t="s">
        <v>1646</v>
      </c>
      <c r="C477" s="19" t="s">
        <v>1647</v>
      </c>
      <c r="D477" s="18" t="s">
        <v>1648</v>
      </c>
      <c r="E477" s="20" t="str">
        <f>HYPERLINK("https://alsi.kz/ru/catalog/monitory/monitor-s-tonkoy-ramkoy-27-philips-273v7qdab-273v7qdab01/","https://alsi.kz/ru/catalog/monitory/monitor-s-tonkoy-ramkoy-27-philips-273v7qdab-273v7qdab01/")</f>
        <v>https://alsi.kz/ru/catalog/monitory/monitor-s-tonkoy-ramkoy-27-philips-273v7qdab-273v7qdab01/</v>
      </c>
    </row>
    <row r="478" spans="1:5" ht="15" outlineLevel="3">
      <c r="A478" s="18" t="s">
        <v>1649</v>
      </c>
      <c r="B478" s="18" t="s">
        <v>1650</v>
      </c>
      <c r="C478" s="19" t="s">
        <v>1651</v>
      </c>
      <c r="D478" s="18" t="s">
        <v>1107</v>
      </c>
      <c r="E478" s="20" t="str">
        <f>HYPERLINK("https://alsi.kz/ru/catalog/monitory/monitor-philips-273v7qdsb-27-fhd-ips-4ms-vga-dvi-hdmi-chernyy-273v7qdsb0001/","https://alsi.kz/ru/catalog/monitory/monitor-philips-273v7qdsb-27-fhd-ips-4ms-vga-dvi-hdmi-chernyy-273v7qdsb0001/")</f>
        <v>https://alsi.kz/ru/catalog/monitory/monitor-philips-273v7qdsb-27-fhd-ips-4ms-vga-dvi-hdmi-chernyy-273v7qdsb0001/</v>
      </c>
    </row>
    <row r="479" spans="1:5" ht="15" outlineLevel="3">
      <c r="A479" s="18" t="s">
        <v>1652</v>
      </c>
      <c r="B479" s="18" t="s">
        <v>1653</v>
      </c>
      <c r="C479" s="19" t="s">
        <v>1654</v>
      </c>
      <c r="D479" s="18" t="s">
        <v>1655</v>
      </c>
      <c r="E479" s="20" t="str">
        <f>HYPERLINK("https://alsi.kz/ru/catalog/monitory/monitor-philips-273v7qjab-27-fhd-ips-75hz-4ms-vga-1xhdmi-1xdp-2x2w-chernyy-273v7qjab0001/","https://alsi.kz/ru/catalog/monitory/monitor-philips-273v7qjab-27-fhd-ips-75hz-4ms-vga-1xhdmi-1xdp-2x2w-chernyy-273v7qjab0001/")</f>
        <v>https://alsi.kz/ru/catalog/monitory/monitor-philips-273v7qjab-27-fhd-ips-75hz-4ms-vga-1xhdmi-1xdp-2x2w-chernyy-273v7qjab0001/</v>
      </c>
    </row>
    <row r="480" spans="1:5" ht="15" outlineLevel="3">
      <c r="A480" s="18" t="s">
        <v>1656</v>
      </c>
      <c r="B480" s="18" t="s">
        <v>1657</v>
      </c>
      <c r="C480" s="19" t="s">
        <v>1658</v>
      </c>
      <c r="D480" s="18" t="s">
        <v>1659</v>
      </c>
      <c r="E480" s="20" t="str">
        <f>HYPERLINK("https://alsi.kz/ru/catalog/monitory/monitor-philips-275e1s-27-qhd-ips-4ms-vga-hdmi-dp-chernyy-275e1s01/","https://alsi.kz/ru/catalog/monitory/monitor-philips-275e1s-27-qhd-ips-4ms-vga-hdmi-dp-chernyy-275e1s01/")</f>
        <v>https://alsi.kz/ru/catalog/monitory/monitor-philips-275e1s-27-qhd-ips-4ms-vga-hdmi-dp-chernyy-275e1s01/</v>
      </c>
    </row>
    <row r="481" spans="1:5" ht="15" outlineLevel="3">
      <c r="A481" s="18" t="s">
        <v>1660</v>
      </c>
      <c r="B481" s="18" t="s">
        <v>1661</v>
      </c>
      <c r="C481" s="19" t="s">
        <v>1662</v>
      </c>
      <c r="D481" s="18" t="s">
        <v>1145</v>
      </c>
      <c r="E481" s="20" t="str">
        <f>HYPERLINK("https://alsi.kz/ru/catalog/monitory/monitor-philips-275v8la-27-qhd-va-75hz-4ms-2xhdmi-dp-chernyy-275v8la/","https://alsi.kz/ru/catalog/monitory/monitor-philips-275v8la-27-qhd-va-75hz-4ms-2xhdmi-dp-chernyy-275v8la/")</f>
        <v>https://alsi.kz/ru/catalog/monitory/monitor-philips-275v8la-27-qhd-va-75hz-4ms-2xhdmi-dp-chernyy-275v8la/</v>
      </c>
    </row>
    <row r="482" spans="1:5" ht="15" outlineLevel="3">
      <c r="A482" s="18" t="s">
        <v>1663</v>
      </c>
      <c r="B482" s="18" t="s">
        <v>1664</v>
      </c>
      <c r="C482" s="19" t="s">
        <v>1665</v>
      </c>
      <c r="D482" s="18" t="s">
        <v>1666</v>
      </c>
      <c r="E482" s="20" t="str">
        <f>HYPERLINK("https://alsi.kz/ru/catalog/monitory/monitor-philips-276b9h-27-qhdips-75hz-4ms-350kdm-10001-usb-c-hdmi-dp-web-kamera-chernyy-2/","https://alsi.kz/ru/catalog/monitory/monitor-philips-276b9h-27-qhdips-75hz-4ms-350kdm-10001-usb-c-hdmi-dp-web-kamera-chernyy-2/")</f>
        <v>https://alsi.kz/ru/catalog/monitory/monitor-philips-276b9h-27-qhdips-75hz-4ms-350kdm-10001-usb-c-hdmi-dp-web-kamera-chernyy-2/</v>
      </c>
    </row>
    <row r="483" spans="1:5" ht="15" outlineLevel="3">
      <c r="A483" s="18" t="s">
        <v>1667</v>
      </c>
      <c r="B483" s="18" t="s">
        <v>1668</v>
      </c>
      <c r="C483" s="19" t="s">
        <v>1669</v>
      </c>
      <c r="D483" s="18" t="s">
        <v>1670</v>
      </c>
      <c r="E483" s="20" t="str">
        <f>HYPERLINK("https://alsi.kz/ru/catalog/monitory/monitor-philips-279c9-27-3840x2160-ips-60hz-5ms-400kdm-13001-hdmi-dp-usb-c-usb-32x4--che/","https://alsi.kz/ru/catalog/monitory/monitor-philips-279c9-27-3840x2160-ips-60hz-5ms-400kdm-13001-hdmi-dp-usb-c-usb-32x4--che/")</f>
        <v>https://alsi.kz/ru/catalog/monitory/monitor-philips-279c9-27-3840x2160-ips-60hz-5ms-400kdm-13001-hdmi-dp-usb-c-usb-32x4--che/</v>
      </c>
    </row>
    <row r="484" spans="1:5" ht="15" outlineLevel="3">
      <c r="A484" s="18" t="s">
        <v>1671</v>
      </c>
      <c r="B484" s="18" t="s">
        <v>1672</v>
      </c>
      <c r="C484" s="19" t="s">
        <v>1673</v>
      </c>
      <c r="D484" s="18" t="s">
        <v>1674</v>
      </c>
      <c r="E484" s="20" t="str">
        <f>HYPERLINK("https://alsi.kz/ru/catalog/monitory/monitor-philips-27e1n3300a-27-1920x1080-ips-75hz-1ms-300kdm-10001-hdmi-1xusb-c-2x3w-chern/","https://alsi.kz/ru/catalog/monitory/monitor-philips-27e1n3300a-27-1920x1080-ips-75hz-1ms-300kdm-10001-hdmi-1xusb-c-2x3w-chern/")</f>
        <v>https://alsi.kz/ru/catalog/monitory/monitor-philips-27e1n3300a-27-1920x1080-ips-75hz-1ms-300kdm-10001-hdmi-1xusb-c-2x3w-chern/</v>
      </c>
    </row>
    <row r="485" spans="1:5" ht="15" outlineLevel="3">
      <c r="A485" s="18" t="s">
        <v>1675</v>
      </c>
      <c r="B485" s="18" t="s">
        <v>1676</v>
      </c>
      <c r="C485" s="19" t="s">
        <v>1677</v>
      </c>
      <c r="D485" s="18" t="s">
        <v>1678</v>
      </c>
      <c r="E485" s="20" t="str">
        <f>HYPERLINK("https://alsi.kz/ru/catalog/monitory/monitor-philips-27e1n5300ae-27-fhd-75hz-ips-1ms-300kdm-hdmi-displayport-usb-c-10001-1x-chern/","https://alsi.kz/ru/catalog/monitory/monitor-philips-27e1n5300ae-27-fhd-75hz-ips-1ms-300kdm-hdmi-displayport-usb-c-10001-1x-chern/")</f>
        <v>https://alsi.kz/ru/catalog/monitory/monitor-philips-27e1n5300ae-27-fhd-75hz-ips-1ms-300kdm-hdmi-displayport-usb-c-10001-1x-chern/</v>
      </c>
    </row>
    <row r="486" spans="1:5" ht="15" outlineLevel="3">
      <c r="A486" s="18" t="s">
        <v>1679</v>
      </c>
      <c r="B486" s="18" t="s">
        <v>1680</v>
      </c>
      <c r="C486" s="19" t="s">
        <v>1681</v>
      </c>
      <c r="D486" s="18" t="s">
        <v>1682</v>
      </c>
      <c r="E486" s="20" t="str">
        <f>HYPERLINK("https://alsi.kz/ru/catalog/monitory/monitor-philips-27m1n3200v-27-fhd-va-165hz-30001-4ms-2xhdmi-dp-height-adj-pivot-chernyy/","https://alsi.kz/ru/catalog/monitory/monitor-philips-27m1n3200v-27-fhd-va-165hz-30001-4ms-2xhdmi-dp-height-adj-pivot-chernyy/")</f>
        <v>https://alsi.kz/ru/catalog/monitory/monitor-philips-27m1n3200v-27-fhd-va-165hz-30001-4ms-2xhdmi-dp-height-adj-pivot-chernyy/</v>
      </c>
    </row>
    <row r="487" spans="1:5" ht="15" outlineLevel="3">
      <c r="A487" s="18" t="s">
        <v>1683</v>
      </c>
      <c r="B487" s="18" t="s">
        <v>1684</v>
      </c>
      <c r="C487" s="19" t="s">
        <v>1685</v>
      </c>
      <c r="D487" s="18" t="s">
        <v>1686</v>
      </c>
      <c r="E487" s="20" t="str">
        <f>HYPERLINK("https://alsi.kz/ru/catalog/monitory/monitor-samsung-27-ls27c362eaixci-ls27c362eaixci/","https://alsi.kz/ru/catalog/monitory/monitor-samsung-27-ls27c362eaixci-ls27c362eaixci/")</f>
        <v>https://alsi.kz/ru/catalog/monitory/monitor-samsung-27-ls27c362eaixci-ls27c362eaixci/</v>
      </c>
    </row>
    <row r="488" spans="1:5" ht="15" outlineLevel="3">
      <c r="A488" s="18" t="s">
        <v>1687</v>
      </c>
      <c r="B488" s="18" t="s">
        <v>1688</v>
      </c>
      <c r="C488" s="19" t="s">
        <v>1689</v>
      </c>
      <c r="D488" s="18" t="s">
        <v>872</v>
      </c>
      <c r="E488" s="20" t="str">
        <f>HYPERLINK("https://alsi.kz/ru/catalog/monitory/monitor-samsung-lc32r502fhixci-lc32r502fhixci/","https://alsi.kz/ru/catalog/monitory/monitor-samsung-lc32r502fhixci-lc32r502fhixci/")</f>
        <v>https://alsi.kz/ru/catalog/monitory/monitor-samsung-lc32r502fhixci-lc32r502fhixci/</v>
      </c>
    </row>
    <row r="489" spans="1:5" ht="15" outlineLevel="3">
      <c r="A489" s="18" t="s">
        <v>1690</v>
      </c>
      <c r="B489" s="18" t="s">
        <v>1691</v>
      </c>
      <c r="C489" s="19" t="s">
        <v>1692</v>
      </c>
      <c r="D489" s="18" t="s">
        <v>1693</v>
      </c>
      <c r="E489" s="20" t="str">
        <f>HYPERLINK("https://alsi.kz/ru/catalog/monitory/monitor-samsung-ls22c310eaixci-215-ips-1920x1080-169-75-gc-178178-5ms-169-vga-hdmi-ls/","https://alsi.kz/ru/catalog/monitory/monitor-samsung-ls22c310eaixci-215-ips-1920x1080-169-75-gc-178178-5ms-169-vga-hdmi-ls/")</f>
        <v>https://alsi.kz/ru/catalog/monitory/monitor-samsung-ls22c310eaixci-215-ips-1920x1080-169-75-gc-178178-5ms-169-vga-hdmi-ls/</v>
      </c>
    </row>
    <row r="490" spans="1:5" ht="15" outlineLevel="3">
      <c r="A490" s="18" t="s">
        <v>1694</v>
      </c>
      <c r="B490" s="18" t="s">
        <v>1695</v>
      </c>
      <c r="C490" s="19" t="s">
        <v>1696</v>
      </c>
      <c r="D490" s="18" t="s">
        <v>1697</v>
      </c>
      <c r="E490" s="20" t="str">
        <f>HYPERLINK("https://alsi.kz/ru/catalog/monitory/monitor-samsung-ls24c312eaixci-24-ls24c312eaixci/","https://alsi.kz/ru/catalog/monitory/monitor-samsung-ls24c312eaixci-24-ls24c312eaixci/")</f>
        <v>https://alsi.kz/ru/catalog/monitory/monitor-samsung-ls24c312eaixci-24-ls24c312eaixci/</v>
      </c>
    </row>
    <row r="491" spans="1:5" ht="15" outlineLevel="3">
      <c r="A491" s="18" t="s">
        <v>1698</v>
      </c>
      <c r="B491" s="18" t="s">
        <v>1699</v>
      </c>
      <c r="C491" s="19" t="s">
        <v>1700</v>
      </c>
      <c r="D491" s="18" t="s">
        <v>1701</v>
      </c>
      <c r="E491" s="20" t="str">
        <f>HYPERLINK("https://alsi.kz/ru/catalog/monitory/monitor-samsung-ls24c366eaixci-24-ips-1920x1080-169-75-gc-4ms-250kdm-30001-hdmi-vga-ls2/","https://alsi.kz/ru/catalog/monitory/monitor-samsung-ls24c366eaixci-24-ips-1920x1080-169-75-gc-4ms-250kdm-30001-hdmi-vga-ls2/")</f>
        <v>https://alsi.kz/ru/catalog/monitory/monitor-samsung-ls24c366eaixci-24-ips-1920x1080-169-75-gc-4ms-250kdm-30001-hdmi-vga-ls2/</v>
      </c>
    </row>
    <row r="492" spans="1:5" ht="15" outlineLevel="3">
      <c r="A492" s="18" t="s">
        <v>1702</v>
      </c>
      <c r="B492" s="18" t="s">
        <v>1703</v>
      </c>
      <c r="C492" s="19" t="s">
        <v>1704</v>
      </c>
      <c r="D492" s="18" t="s">
        <v>1705</v>
      </c>
      <c r="E492" s="20" t="str">
        <f>HYPERLINK("https://alsi.kz/ru/catalog/monitory/monitor-samsung-ls27a700nwixci-27-3840x2160-ips-60hz-5ms-300kdm-10001-1xhdmi-1xdp-1xusb-l/","https://alsi.kz/ru/catalog/monitory/monitor-samsung-ls27a700nwixci-27-3840x2160-ips-60hz-5ms-300kdm-10001-1xhdmi-1xdp-1xusb-l/")</f>
        <v>https://alsi.kz/ru/catalog/monitory/monitor-samsung-ls27a700nwixci-27-3840x2160-ips-60hz-5ms-300kdm-10001-1xhdmi-1xdp-1xusb-l/</v>
      </c>
    </row>
    <row r="493" spans="1:5" ht="15" outlineLevel="3">
      <c r="A493" s="18" t="s">
        <v>1706</v>
      </c>
      <c r="B493" s="18" t="s">
        <v>1707</v>
      </c>
      <c r="C493" s="19" t="s">
        <v>1708</v>
      </c>
      <c r="D493" s="18" t="s">
        <v>1709</v>
      </c>
      <c r="E493" s="20" t="str">
        <f>HYPERLINK("https://alsi.kz/ru/catalog/monitory/monitor-samsung-ls27a800nmixci-27-ls27a800nmixci/","https://alsi.kz/ru/catalog/monitory/monitor-samsung-ls27a800nmixci-27-ls27a800nmixci/")</f>
        <v>https://alsi.kz/ru/catalog/monitory/monitor-samsung-ls27a800nmixci-27-ls27a800nmixci/</v>
      </c>
    </row>
    <row r="494" spans="1:5" ht="15" outlineLevel="3">
      <c r="A494" s="18" t="s">
        <v>1710</v>
      </c>
      <c r="B494" s="18" t="s">
        <v>1711</v>
      </c>
      <c r="C494" s="19" t="s">
        <v>1712</v>
      </c>
      <c r="D494" s="18" t="s">
        <v>1713</v>
      </c>
      <c r="E494" s="20" t="str">
        <f>HYPERLINK("https://alsi.kz/ru/catalog/monitory/monitor-samsung-ls34c500gaixci-34-ls34c500gaixci/","https://alsi.kz/ru/catalog/monitory/monitor-samsung-ls34c500gaixci-34-ls34c500gaixci/")</f>
        <v>https://alsi.kz/ru/catalog/monitory/monitor-samsung-ls34c500gaixci-34-ls34c500gaixci/</v>
      </c>
    </row>
    <row r="495" spans="1:5" ht="15" outlineLevel="3">
      <c r="A495" s="18" t="s">
        <v>1714</v>
      </c>
      <c r="B495" s="18" t="s">
        <v>1715</v>
      </c>
      <c r="C495" s="19" t="s">
        <v>1716</v>
      </c>
      <c r="D495" s="18" t="s">
        <v>1568</v>
      </c>
      <c r="E495" s="20" t="str">
        <f>HYPERLINK("https://alsi.kz/ru/catalog/monitory/monitor-samsung-odyssey-g3-24-1920x1080-va-144-gc-dp-v12-hdmi-v14-250-kdm-30001-1/","https://alsi.kz/ru/catalog/monitory/monitor-samsung-odyssey-g3-24-1920x1080-va-144-gc-dp-v12-hdmi-v14-250-kdm-30001-1/")</f>
        <v>https://alsi.kz/ru/catalog/monitory/monitor-samsung-odyssey-g3-24-1920x1080-va-144-gc-dp-v12-hdmi-v14-250-kdm-30001-1/</v>
      </c>
    </row>
    <row r="496" spans="1:5" ht="15" outlineLevel="3">
      <c r="A496" s="18" t="s">
        <v>1717</v>
      </c>
      <c r="B496" s="18" t="s">
        <v>1718</v>
      </c>
      <c r="C496" s="19" t="s">
        <v>1719</v>
      </c>
      <c r="D496" s="18" t="s">
        <v>1720</v>
      </c>
      <c r="E496" s="20" t="str">
        <f>HYPERLINK("https://alsi.kz/ru/catalog/monitory/monitor-samsung-odyssey-g3-27-1920x1080-va-144-gc-dp-v12-hdmi-v14-250-kdm-30001-1/","https://alsi.kz/ru/catalog/monitory/monitor-samsung-odyssey-g3-27-1920x1080-va-144-gc-dp-v12-hdmi-v14-250-kdm-30001-1/")</f>
        <v>https://alsi.kz/ru/catalog/monitory/monitor-samsung-odyssey-g3-27-1920x1080-va-144-gc-dp-v12-hdmi-v14-250-kdm-30001-1/</v>
      </c>
    </row>
    <row r="497" spans="1:5" ht="15" outlineLevel="3">
      <c r="A497" s="18" t="s">
        <v>1721</v>
      </c>
      <c r="B497" s="18" t="s">
        <v>1722</v>
      </c>
      <c r="C497" s="19" t="s">
        <v>1723</v>
      </c>
      <c r="D497" s="18" t="s">
        <v>1724</v>
      </c>
      <c r="E497" s="20" t="str">
        <f>HYPERLINK("https://alsi.kz/ru/catalog/monitory/monitor-samsung-odyssey-g4-25-1920x1080-ips-240-gc-dp-v12-2hdmi-v20-400kdm-10001-1/","https://alsi.kz/ru/catalog/monitory/monitor-samsung-odyssey-g4-25-1920x1080-ips-240-gc-dp-v12-2hdmi-v20-400kdm-10001-1/")</f>
        <v>https://alsi.kz/ru/catalog/monitory/monitor-samsung-odyssey-g4-25-1920x1080-ips-240-gc-dp-v12-2hdmi-v20-400kdm-10001-1/</v>
      </c>
    </row>
    <row r="498" spans="1:5" ht="15" outlineLevel="3">
      <c r="A498" s="18" t="s">
        <v>1725</v>
      </c>
      <c r="B498" s="18" t="s">
        <v>1726</v>
      </c>
      <c r="C498" s="19" t="s">
        <v>1727</v>
      </c>
      <c r="D498" s="18" t="s">
        <v>1728</v>
      </c>
      <c r="E498" s="20" t="str">
        <f>HYPERLINK("https://alsi.kz/ru/catalog/monitory/monitor-samsung-odyssey-g4-25-27-1920x1080-ips-240-gc-dp-v12-2hdmi-v20-400kdm2-10/","https://alsi.kz/ru/catalog/monitory/monitor-samsung-odyssey-g4-25-27-1920x1080-ips-240-gc-dp-v12-2hdmi-v20-400kdm2-10/")</f>
        <v>https://alsi.kz/ru/catalog/monitory/monitor-samsung-odyssey-g4-25-27-1920x1080-ips-240-gc-dp-v12-2hdmi-v20-400kdm2-10/</v>
      </c>
    </row>
    <row r="499" spans="1:5" ht="15" outlineLevel="3">
      <c r="A499" s="18" t="s">
        <v>1729</v>
      </c>
      <c r="B499" s="18" t="s">
        <v>1730</v>
      </c>
      <c r="C499" s="19" t="s">
        <v>1731</v>
      </c>
      <c r="D499" s="18" t="s">
        <v>1732</v>
      </c>
      <c r="E499" s="20" t="str">
        <f>HYPERLINK("https://alsi.kz/ru/catalog/monitory/monitor-viewsonic-va2406-h-va2406-h/","https://alsi.kz/ru/catalog/monitory/monitor-viewsonic-va2406-h-va2406-h/")</f>
        <v>https://alsi.kz/ru/catalog/monitory/monitor-viewsonic-va2406-h-va2406-h/</v>
      </c>
    </row>
    <row r="500" spans="1:5" ht="15" outlineLevel="3">
      <c r="A500" s="18" t="s">
        <v>1733</v>
      </c>
      <c r="B500" s="18" t="s">
        <v>1734</v>
      </c>
      <c r="C500" s="19" t="s">
        <v>1735</v>
      </c>
      <c r="D500" s="18" t="s">
        <v>1736</v>
      </c>
      <c r="E500" s="20" t="str">
        <f>HYPERLINK("https://alsi.kz/ru/catalog/monitory/monitor-viewsonic-va2715-h-va2715-h/","https://alsi.kz/ru/catalog/monitory/monitor-viewsonic-va2715-h-va2715-h/")</f>
        <v>https://alsi.kz/ru/catalog/monitory/monitor-viewsonic-va2715-h-va2715-h/</v>
      </c>
    </row>
    <row r="501" spans="1:5" ht="15" outlineLevel="3">
      <c r="A501" s="18" t="s">
        <v>1737</v>
      </c>
      <c r="B501" s="18" t="s">
        <v>1738</v>
      </c>
      <c r="C501" s="19" t="s">
        <v>1739</v>
      </c>
      <c r="D501" s="18" t="s">
        <v>1732</v>
      </c>
      <c r="E501" s="20" t="str">
        <f>HYPERLINK("https://alsi.kz/ru/catalog/monitory/monitor-viewsonic-va2732-h-va2732-h/","https://alsi.kz/ru/catalog/monitory/monitor-viewsonic-va2732-h-va2732-h/")</f>
        <v>https://alsi.kz/ru/catalog/monitory/monitor-viewsonic-va2732-h-va2732-h/</v>
      </c>
    </row>
    <row r="502" spans="1:5" ht="15" outlineLevel="3">
      <c r="A502" s="18" t="s">
        <v>1740</v>
      </c>
      <c r="B502" s="18" t="s">
        <v>1741</v>
      </c>
      <c r="C502" s="19" t="s">
        <v>1742</v>
      </c>
      <c r="D502" s="18" t="s">
        <v>1743</v>
      </c>
      <c r="E502" s="20" t="str">
        <f>HYPERLINK("https://alsi.kz/ru/catalog/monitory/monitor-viewsonic-xg320u-xg320u/","https://alsi.kz/ru/catalog/monitory/monitor-viewsonic-xg320u-xg320u/")</f>
        <v>https://alsi.kz/ru/catalog/monitory/monitor-viewsonic-xg320u-xg320u/</v>
      </c>
    </row>
    <row r="503" spans="1:5" ht="15" outlineLevel="3">
      <c r="A503" s="18" t="s">
        <v>1744</v>
      </c>
      <c r="B503" s="18" t="s">
        <v>1745</v>
      </c>
      <c r="C503" s="19" t="s">
        <v>1746</v>
      </c>
      <c r="D503" s="18" t="s">
        <v>1747</v>
      </c>
      <c r="E503" s="20" t="str">
        <f>HYPERLINK("https://alsi.kz/ru/catalog/monitory/monitor-xiaomi-a27i-p27fba-ragl-27-p27fba-ragl/","https://alsi.kz/ru/catalog/monitory/monitor-xiaomi-a27i-p27fba-ragl-27-p27fba-ragl/")</f>
        <v>https://alsi.kz/ru/catalog/monitory/monitor-xiaomi-a27i-p27fba-ragl-27-p27fba-ragl/</v>
      </c>
    </row>
    <row r="504" spans="1:5" ht="15" outlineLevel="2">
      <c r="A504" s="15" t="s">
        <v>1748</v>
      </c>
      <c r="B504" s="16"/>
      <c r="C504" s="16"/>
      <c r="D504" s="17"/>
      <c r="E504" s="14" t="str">
        <f>HYPERLINK("http://alsi.kz/ru/catalog/planshety/","http://alsi.kz/ru/catalog/planshety/")</f>
        <v>http://alsi.kz/ru/catalog/planshety/</v>
      </c>
    </row>
    <row r="505" spans="1:5" ht="15" outlineLevel="3">
      <c r="A505" s="18">
        <v>202684</v>
      </c>
      <c r="B505" s="18" t="s">
        <v>1749</v>
      </c>
      <c r="C505" s="19" t="s">
        <v>1750</v>
      </c>
      <c r="D505" s="18" t="s">
        <v>1751</v>
      </c>
      <c r="E505" s="20" t="str">
        <f>HYPERLINK("https://alsi.kz/ru/catalog/planshety/planshet-apple-ipad-102-32gb-wi-fi-mw742lla/","https://alsi.kz/ru/catalog/planshety/planshet-apple-ipad-102-32gb-wi-fi-mw742lla/")</f>
        <v>https://alsi.kz/ru/catalog/planshety/planshet-apple-ipad-102-32gb-wi-fi-mw742lla/</v>
      </c>
    </row>
    <row r="506" spans="1:5" ht="15" outlineLevel="2">
      <c r="A506" s="15" t="s">
        <v>1752</v>
      </c>
      <c r="B506" s="16"/>
      <c r="C506" s="16"/>
      <c r="D506" s="17"/>
      <c r="E506" s="14" t="str">
        <f>HYPERLINK("http://alsi.kz/ru/catalog/proektory/","http://alsi.kz/ru/catalog/proektory/")</f>
        <v>http://alsi.kz/ru/catalog/proektory/</v>
      </c>
    </row>
    <row r="507" spans="1:5" ht="15" outlineLevel="3">
      <c r="A507" s="18">
        <v>58111</v>
      </c>
      <c r="B507" s="18" t="s">
        <v>1753</v>
      </c>
      <c r="C507" s="19" t="s">
        <v>1754</v>
      </c>
      <c r="D507" s="18" t="s">
        <v>1755</v>
      </c>
      <c r="E507" s="20" t="str">
        <f>HYPERLINK("https://alsi.kz/ru/catalog/proektory/videoproektor-3m-dx70-dx70/","https://alsi.kz/ru/catalog/proektory/videoproektor-3m-dx70-dx70/")</f>
        <v>https://alsi.kz/ru/catalog/proektory/videoproektor-3m-dx70-dx70/</v>
      </c>
    </row>
    <row r="508" spans="1:5" ht="15" outlineLevel="3">
      <c r="A508" s="18">
        <v>149353</v>
      </c>
      <c r="B508" s="18" t="s">
        <v>1756</v>
      </c>
      <c r="C508" s="19" t="s">
        <v>1757</v>
      </c>
      <c r="D508" s="18" t="s">
        <v>1758</v>
      </c>
      <c r="E508" s="20" t="str">
        <f>HYPERLINK("https://alsi.kz/ru/catalog/proektory/lampa-dell-1510x1610x-725-10229/","https://alsi.kz/ru/catalog/proektory/lampa-dell-1510x1610x-725-10229/")</f>
        <v>https://alsi.kz/ru/catalog/proektory/lampa-dell-1510x1610x-725-10229/</v>
      </c>
    </row>
    <row r="509" spans="1:5" ht="15" outlineLevel="3">
      <c r="A509" s="18" t="s">
        <v>1759</v>
      </c>
      <c r="B509" s="18" t="s">
        <v>1760</v>
      </c>
      <c r="C509" s="19" t="s">
        <v>1761</v>
      </c>
      <c r="D509" s="18" t="s">
        <v>1762</v>
      </c>
      <c r="E509" s="20" t="str">
        <f>HYPERLINK("https://alsi.kz/ru/catalog/proektory/proektor-epson-co-w01-v11ha86040/","https://alsi.kz/ru/catalog/proektory/proektor-epson-co-w01-v11ha86040/")</f>
        <v>https://alsi.kz/ru/catalog/proektory/proektor-epson-co-w01-v11ha86040/</v>
      </c>
    </row>
    <row r="510" spans="1:5" ht="15" outlineLevel="3">
      <c r="A510" s="18">
        <v>222764</v>
      </c>
      <c r="B510" s="18" t="s">
        <v>1763</v>
      </c>
      <c r="C510" s="19" t="s">
        <v>1764</v>
      </c>
      <c r="D510" s="18" t="s">
        <v>1765</v>
      </c>
      <c r="E510" s="20" t="str">
        <f>HYPERLINK("https://alsi.kz/ru/catalog/proektory/proektor-epson-eb-l630u-v11ha26040/","https://alsi.kz/ru/catalog/proektory/proektor-epson-eb-l630u-v11ha26040/")</f>
        <v>https://alsi.kz/ru/catalog/proektory/proektor-epson-eb-l630u-v11ha26040/</v>
      </c>
    </row>
    <row r="511" spans="1:5" ht="15" outlineLevel="3">
      <c r="A511" s="18" t="s">
        <v>1766</v>
      </c>
      <c r="B511" s="18" t="s">
        <v>1767</v>
      </c>
      <c r="C511" s="19" t="s">
        <v>1768</v>
      </c>
      <c r="D511" s="18" t="s">
        <v>1769</v>
      </c>
      <c r="E511" s="20" t="str">
        <f>HYPERLINK("https://alsi.kz/ru/catalog/proektory/proektor-viewsonic-ls500wh-ls500wh/","https://alsi.kz/ru/catalog/proektory/proektor-viewsonic-ls500wh-ls500wh/")</f>
        <v>https://alsi.kz/ru/catalog/proektory/proektor-viewsonic-ls500wh-ls500wh/</v>
      </c>
    </row>
    <row r="512" spans="1:5" ht="15" outlineLevel="3">
      <c r="A512" s="18" t="s">
        <v>1770</v>
      </c>
      <c r="B512" s="18" t="s">
        <v>1771</v>
      </c>
      <c r="C512" s="19" t="s">
        <v>1772</v>
      </c>
      <c r="D512" s="18" t="s">
        <v>1773</v>
      </c>
      <c r="E512" s="20" t="str">
        <f>HYPERLINK("https://alsi.kz/ru/catalog/proektory/proektor-viewsonic-ls550wh-ls550wh/","https://alsi.kz/ru/catalog/proektory/proektor-viewsonic-ls550wh-ls550wh/")</f>
        <v>https://alsi.kz/ru/catalog/proektory/proektor-viewsonic-ls550wh-ls550wh/</v>
      </c>
    </row>
    <row r="513" spans="1:5" ht="15" outlineLevel="3">
      <c r="A513" s="18" t="s">
        <v>1774</v>
      </c>
      <c r="B513" s="18" t="s">
        <v>1775</v>
      </c>
      <c r="C513" s="19" t="s">
        <v>1776</v>
      </c>
      <c r="D513" s="18" t="s">
        <v>1777</v>
      </c>
      <c r="E513" s="20" t="str">
        <f>HYPERLINK("https://alsi.kz/ru/catalog/proektory/proektor-portativnyy-viewsonic-m1-m1-lw0/","https://alsi.kz/ru/catalog/proektory/proektor-portativnyy-viewsonic-m1-m1-lw0/")</f>
        <v>https://alsi.kz/ru/catalog/proektory/proektor-portativnyy-viewsonic-m1-m1-lw0/</v>
      </c>
    </row>
    <row r="514" spans="1:5" ht="15" outlineLevel="2">
      <c r="A514" s="15" t="s">
        <v>1778</v>
      </c>
      <c r="B514" s="16"/>
      <c r="C514" s="16"/>
      <c r="D514" s="17"/>
      <c r="E514" s="14" t="str">
        <f>HYPERLINK("http://alsi.kz/ru/catalog/unichtojiteli-bumagi-shredery/","http://alsi.kz/ru/catalog/unichtojiteli-bumagi-shredery/")</f>
        <v>http://alsi.kz/ru/catalog/unichtojiteli-bumagi-shredery/</v>
      </c>
    </row>
    <row r="515" spans="1:5" ht="15" outlineLevel="3">
      <c r="A515" s="18" t="s">
        <v>1779</v>
      </c>
      <c r="B515" s="18" t="s">
        <v>1780</v>
      </c>
      <c r="C515" s="19" t="s">
        <v>1781</v>
      </c>
      <c r="D515" s="18" t="s">
        <v>1782</v>
      </c>
      <c r="E515" s="20" t="str">
        <f>HYPERLINK("https://alsi.kz/ru/catalog/unichtojiteli-bumagi-shredery/shreder-fellowes-powershred-12c-din-p-4-4h40mm-18-l-fs-71201/","https://alsi.kz/ru/catalog/unichtojiteli-bumagi-shredery/shreder-fellowes-powershred-12c-din-p-4-4h40mm-18-l-fs-71201/")</f>
        <v>https://alsi.kz/ru/catalog/unichtojiteli-bumagi-shredery/shreder-fellowes-powershred-12c-din-p-4-4h40mm-18-l-fs-71201/</v>
      </c>
    </row>
    <row r="516" spans="1:5" ht="15" outlineLevel="3">
      <c r="A516" s="18" t="s">
        <v>1783</v>
      </c>
      <c r="B516" s="18" t="s">
        <v>1784</v>
      </c>
      <c r="C516" s="19" t="s">
        <v>1785</v>
      </c>
      <c r="D516" s="18" t="s">
        <v>1786</v>
      </c>
      <c r="E516" s="20" t="str">
        <f>HYPERLINK("https://alsi.kz/ru/catalog/unichtojiteli-bumagi-shredery/shreder-fellowes-powershred-8cd-din-p-4-4h35mm-8-lst-14-ltr-fs-46921/","https://alsi.kz/ru/catalog/unichtojiteli-bumagi-shredery/shreder-fellowes-powershred-8cd-din-p-4-4h35mm-8-lst-14-ltr-fs-46921/")</f>
        <v>https://alsi.kz/ru/catalog/unichtojiteli-bumagi-shredery/shreder-fellowes-powershred-8cd-din-p-4-4h35mm-8-lst-14-ltr-fs-46921/</v>
      </c>
    </row>
    <row r="517" spans="1:5" ht="15" outlineLevel="3">
      <c r="A517" s="18" t="s">
        <v>1787</v>
      </c>
      <c r="B517" s="18" t="s">
        <v>1788</v>
      </c>
      <c r="C517" s="19" t="s">
        <v>1789</v>
      </c>
      <c r="D517" s="18" t="s">
        <v>1790</v>
      </c>
      <c r="E517" s="20" t="str">
        <f>HYPERLINK("https://alsi.kz/ru/catalog/unichtojiteli-bumagi-shredery/shreder-fellowes-powershred-lx200-chernyy-fs-55022/","https://alsi.kz/ru/catalog/unichtojiteli-bumagi-shredery/shreder-fellowes-powershred-lx200-chernyy-fs-55022/")</f>
        <v>https://alsi.kz/ru/catalog/unichtojiteli-bumagi-shredery/shreder-fellowes-powershred-lx200-chernyy-fs-55022/</v>
      </c>
    </row>
    <row r="518" spans="1:5" ht="15" outlineLevel="3">
      <c r="A518" s="18" t="s">
        <v>1791</v>
      </c>
      <c r="B518" s="18">
        <v>4170501</v>
      </c>
      <c r="C518" s="19" t="s">
        <v>1792</v>
      </c>
      <c r="D518" s="18" t="s">
        <v>1793</v>
      </c>
      <c r="E518" s="20" t="str">
        <f>HYPERLINK("https://alsi.kz/ru/catalog/unichtojiteli-bumagi-shredery/shreder-fellowes-powershred-lx25-shredder-230v-eu-4170501/","https://alsi.kz/ru/catalog/unichtojiteli-bumagi-shredery/shreder-fellowes-powershred-lx25-shredder-230v-eu-4170501/")</f>
        <v>https://alsi.kz/ru/catalog/unichtojiteli-bumagi-shredery/shreder-fellowes-powershred-lx25-shredder-230v-eu-4170501/</v>
      </c>
    </row>
    <row r="519" spans="1:5" ht="15" outlineLevel="3">
      <c r="A519" s="18" t="s">
        <v>1794</v>
      </c>
      <c r="B519" s="18">
        <v>1042121</v>
      </c>
      <c r="C519" s="19" t="s">
        <v>1795</v>
      </c>
      <c r="D519" s="18" t="s">
        <v>1796</v>
      </c>
      <c r="E519" s="20" t="str">
        <f>HYPERLINK("https://alsi.kz/ru/catalog/unichtojiteli-bumagi-shredery/shreder-hsm-shredstar-s10-6mm-1042121/","https://alsi.kz/ru/catalog/unichtojiteli-bumagi-shredery/shreder-hsm-shredstar-s10-6mm-1042121/")</f>
        <v>https://alsi.kz/ru/catalog/unichtojiteli-bumagi-shredery/shreder-hsm-shredstar-s10-6mm-1042121/</v>
      </c>
    </row>
    <row r="520" spans="1:5" ht="15" outlineLevel="3">
      <c r="A520" s="18" t="s">
        <v>1797</v>
      </c>
      <c r="B520" s="18">
        <v>1044121</v>
      </c>
      <c r="C520" s="19" t="s">
        <v>1798</v>
      </c>
      <c r="D520" s="18" t="s">
        <v>1799</v>
      </c>
      <c r="E520" s="20" t="str">
        <f>HYPERLINK("https://alsi.kz/ru/catalog/unichtojiteli-bumagi-shredery/shreder-hsm-shredstar-x8-45x-30mm-1044121/","https://alsi.kz/ru/catalog/unichtojiteli-bumagi-shredery/shreder-hsm-shredstar-x8-45x-30mm-1044121/")</f>
        <v>https://alsi.kz/ru/catalog/unichtojiteli-bumagi-shredery/shreder-hsm-shredstar-x8-45x-30mm-1044121/</v>
      </c>
    </row>
    <row r="521" spans="1:5" ht="15" outlineLevel="1">
      <c r="A521" s="11" t="s">
        <v>1800</v>
      </c>
      <c r="B521" s="12"/>
      <c r="C521" s="12"/>
      <c r="D521" s="13"/>
      <c r="E521" s="14" t="str">
        <f>HYPERLINK("http://alsi.kz/ru/catalog/setevoe-oborudovanie/","http://alsi.kz/ru/catalog/setevoe-oborudovanie/")</f>
        <v>http://alsi.kz/ru/catalog/setevoe-oborudovanie/</v>
      </c>
    </row>
    <row r="522" spans="1:5" ht="15" outlineLevel="2">
      <c r="A522" s="15" t="s">
        <v>1801</v>
      </c>
      <c r="B522" s="16"/>
      <c r="C522" s="16"/>
      <c r="D522" s="17"/>
      <c r="E522" s="14" t="str">
        <f>HYPERLINK("http://alsi.kz/ru/catalog/routery-khaby-svichi-/","http://alsi.kz/ru/catalog/routery-khaby-svichi-/")</f>
        <v>http://alsi.kz/ru/catalog/routery-khaby-svichi-/</v>
      </c>
    </row>
    <row r="523" spans="1:5" ht="15" outlineLevel="3">
      <c r="A523" s="18" t="s">
        <v>1802</v>
      </c>
      <c r="B523" s="18" t="s">
        <v>1803</v>
      </c>
      <c r="C523" s="19" t="s">
        <v>1804</v>
      </c>
      <c r="D523" s="18" t="s">
        <v>1805</v>
      </c>
      <c r="E523" s="20" t="str">
        <f>HYPERLINK("https://alsi.kz/ru/catalog/routery-khaby-svichi-/kommutator-cisco-catalyst-1000-24-port-ge-poe-4-x-10g-sfp-c1000-24p-4x-l/","https://alsi.kz/ru/catalog/routery-khaby-svichi-/kommutator-cisco-catalyst-1000-24-port-ge-poe-4-x-10g-sfp-c1000-24p-4x-l/")</f>
        <v>https://alsi.kz/ru/catalog/routery-khaby-svichi-/kommutator-cisco-catalyst-1000-24-port-ge-poe-4-x-10g-sfp-c1000-24p-4x-l/</v>
      </c>
    </row>
    <row r="524" spans="1:5" ht="15" outlineLevel="3">
      <c r="A524" s="18" t="s">
        <v>1806</v>
      </c>
      <c r="B524" s="18" t="s">
        <v>1807</v>
      </c>
      <c r="C524" s="19" t="s">
        <v>1808</v>
      </c>
      <c r="D524" s="18" t="s">
        <v>1809</v>
      </c>
      <c r="E524" s="20" t="str">
        <f>HYPERLINK("https://alsi.kz/ru/catalog/routery-khaby-svichi-/kommutator-cisco-catalyst-9200l-48-port-poe-4-x-1g-network-essentials-c9200l-48p-4g-e/","https://alsi.kz/ru/catalog/routery-khaby-svichi-/kommutator-cisco-catalyst-9200l-48-port-poe-4-x-1g-network-essentials-c9200l-48p-4g-e/")</f>
        <v>https://alsi.kz/ru/catalog/routery-khaby-svichi-/kommutator-cisco-catalyst-9200l-48-port-poe-4-x-1g-network-essentials-c9200l-48p-4g-e/</v>
      </c>
    </row>
    <row r="525" spans="1:5" ht="15" outlineLevel="3">
      <c r="A525" s="18" t="s">
        <v>1810</v>
      </c>
      <c r="B525" s="18" t="s">
        <v>1811</v>
      </c>
      <c r="C525" s="19" t="s">
        <v>1812</v>
      </c>
      <c r="D525" s="18" t="s">
        <v>1813</v>
      </c>
      <c r="E525" s="20" t="str">
        <f>HYPERLINK("https://alsi.kz/ru/catalog/routery-khaby-svichi-/kommutator-cisco-catalyst-9200l-c9200l-48p-4x-e/","https://alsi.kz/ru/catalog/routery-khaby-svichi-/kommutator-cisco-catalyst-9200l-c9200l-48p-4x-e/")</f>
        <v>https://alsi.kz/ru/catalog/routery-khaby-svichi-/kommutator-cisco-catalyst-9200l-c9200l-48p-4x-e/</v>
      </c>
    </row>
    <row r="526" spans="1:5" ht="15" outlineLevel="3">
      <c r="A526" s="18" t="s">
        <v>1814</v>
      </c>
      <c r="B526" s="18" t="s">
        <v>1815</v>
      </c>
      <c r="C526" s="19" t="s">
        <v>1816</v>
      </c>
      <c r="D526" s="18" t="s">
        <v>1817</v>
      </c>
      <c r="E526" s="20" t="str">
        <f>HYPERLINK("https://alsi.kz/ru/catalog/routery-khaby-svichi-/kommutator-cisco-catalyst-c9300l-48p-12mgig-network-essentials-4x10g-uplink-c9300l-48uxg-4x-e/","https://alsi.kz/ru/catalog/routery-khaby-svichi-/kommutator-cisco-catalyst-c9300l-48p-12mgig-network-essentials-4x10g-uplink-c9300l-48uxg-4x-e/")</f>
        <v>https://alsi.kz/ru/catalog/routery-khaby-svichi-/kommutator-cisco-catalyst-c9300l-48p-12mgig-network-essentials-4x10g-uplink-c9300l-48uxg-4x-e/</v>
      </c>
    </row>
    <row r="527" spans="1:5" ht="15" outlineLevel="3">
      <c r="A527" s="18" t="s">
        <v>1818</v>
      </c>
      <c r="B527" s="18" t="s">
        <v>1819</v>
      </c>
      <c r="C527" s="19" t="s">
        <v>1820</v>
      </c>
      <c r="D527" s="18" t="s">
        <v>1821</v>
      </c>
      <c r="E527" s="20" t="str">
        <f>HYPERLINK("https://alsi.kz/ru/catalog/routery-khaby-svichi-/kommutator-cisco-cbs250-smart-24-port-ge-poe-4x1g-sfp-cbs250-24p-4g-eu/","https://alsi.kz/ru/catalog/routery-khaby-svichi-/kommutator-cisco-cbs250-smart-24-port-ge-poe-4x1g-sfp-cbs250-24p-4g-eu/")</f>
        <v>https://alsi.kz/ru/catalog/routery-khaby-svichi-/kommutator-cisco-cbs250-smart-24-port-ge-poe-4x1g-sfp-cbs250-24p-4g-eu/</v>
      </c>
    </row>
    <row r="528" spans="1:5" ht="15" outlineLevel="3">
      <c r="A528" s="18" t="s">
        <v>1822</v>
      </c>
      <c r="B528" s="18" t="s">
        <v>1823</v>
      </c>
      <c r="C528" s="19" t="s">
        <v>1824</v>
      </c>
      <c r="D528" s="18" t="s">
        <v>1825</v>
      </c>
      <c r="E528" s="20" t="str">
        <f>HYPERLINK("https://alsi.kz/ru/catalog/routery-khaby-svichi-/kommutator-cisco-cbs350-managed-24-port-ge-poe-4x10g-sfp-cbs350-24p-4x-eu/","https://alsi.kz/ru/catalog/routery-khaby-svichi-/kommutator-cisco-cbs350-managed-24-port-ge-poe-4x10g-sfp-cbs350-24p-4x-eu/")</f>
        <v>https://alsi.kz/ru/catalog/routery-khaby-svichi-/kommutator-cisco-cbs350-managed-24-port-ge-poe-4x10g-sfp-cbs350-24p-4x-eu/</v>
      </c>
    </row>
    <row r="529" spans="1:5" ht="15" outlineLevel="3">
      <c r="A529" s="18" t="s">
        <v>1826</v>
      </c>
      <c r="B529" s="18" t="s">
        <v>1827</v>
      </c>
      <c r="C529" s="19" t="s">
        <v>1828</v>
      </c>
      <c r="D529" s="18" t="s">
        <v>1829</v>
      </c>
      <c r="E529" s="20" t="str">
        <f>HYPERLINK("https://alsi.kz/ru/catalog/routery-khaby-svichi-/kommutator-cisco-cbs350-managed-48-port-ge-poe-4x1g-sfp-cbs350-48p-4g-eu/","https://alsi.kz/ru/catalog/routery-khaby-svichi-/kommutator-cisco-cbs350-managed-48-port-ge-poe-4x1g-sfp-cbs350-48p-4g-eu/")</f>
        <v>https://alsi.kz/ru/catalog/routery-khaby-svichi-/kommutator-cisco-cbs350-managed-48-port-ge-poe-4x1g-sfp-cbs350-48p-4g-eu/</v>
      </c>
    </row>
    <row r="530" spans="1:5" ht="15" outlineLevel="3">
      <c r="A530" s="18" t="s">
        <v>1830</v>
      </c>
      <c r="B530" s="18" t="s">
        <v>1831</v>
      </c>
      <c r="C530" s="19" t="s">
        <v>1832</v>
      </c>
      <c r="D530" s="18" t="s">
        <v>1833</v>
      </c>
      <c r="E530" s="20" t="str">
        <f>HYPERLINK("https://alsi.kz/ru/catalog/routery-khaby-svichi-/kommutator-cisco-cbs350-managed-48-port-ge-poe-4x10g-sfp-cbs350-48p-4x-eu/","https://alsi.kz/ru/catalog/routery-khaby-svichi-/kommutator-cisco-cbs350-managed-48-port-ge-poe-4x10g-sfp-cbs350-48p-4x-eu/")</f>
        <v>https://alsi.kz/ru/catalog/routery-khaby-svichi-/kommutator-cisco-cbs350-managed-48-port-ge-poe-4x10g-sfp-cbs350-48p-4x-eu/</v>
      </c>
    </row>
    <row r="531" spans="1:5" ht="15" outlineLevel="3">
      <c r="A531" s="18">
        <v>142438</v>
      </c>
      <c r="B531" s="18" t="s">
        <v>1834</v>
      </c>
      <c r="C531" s="19" t="s">
        <v>1835</v>
      </c>
      <c r="D531" s="18" t="s">
        <v>1836</v>
      </c>
      <c r="E531" s="20" t="str">
        <f>HYPERLINK("https://alsi.kz/ru/catalog/routery-khaby-svichi-/kommutator-cisco-ws-c2960x-24ps-l-ws-c2960x-24ps-l/","https://alsi.kz/ru/catalog/routery-khaby-svichi-/kommutator-cisco-ws-c2960x-24ps-l-ws-c2960x-24ps-l/")</f>
        <v>https://alsi.kz/ru/catalog/routery-khaby-svichi-/kommutator-cisco-ws-c2960x-24ps-l-ws-c2960x-24ps-l/</v>
      </c>
    </row>
    <row r="532" spans="1:5" ht="15" outlineLevel="3">
      <c r="A532" s="18" t="s">
        <v>1837</v>
      </c>
      <c r="B532" s="18" t="s">
        <v>1838</v>
      </c>
      <c r="C532" s="19" t="s">
        <v>1839</v>
      </c>
      <c r="D532" s="18" t="s">
        <v>1840</v>
      </c>
      <c r="E532" s="20" t="str">
        <f>HYPERLINK("https://alsi.kz/ru/catalog/routery-khaby-svichi-/kommutator-cisco-ws-c2960xr-48fps-i-ws-c2960xr-48fps-i/","https://alsi.kz/ru/catalog/routery-khaby-svichi-/kommutator-cisco-ws-c2960xr-48fps-i-ws-c2960xr-48fps-i/")</f>
        <v>https://alsi.kz/ru/catalog/routery-khaby-svichi-/kommutator-cisco-ws-c2960xr-48fps-i-ws-c2960xr-48fps-i/</v>
      </c>
    </row>
    <row r="533" spans="1:5" ht="15" outlineLevel="3">
      <c r="A533" s="18" t="s">
        <v>1841</v>
      </c>
      <c r="B533" s="18" t="s">
        <v>1842</v>
      </c>
      <c r="C533" s="19" t="s">
        <v>1843</v>
      </c>
      <c r="D533" s="18" t="s">
        <v>1844</v>
      </c>
      <c r="E533" s="20" t="str">
        <f>HYPERLINK("https://alsi.kz/ru/catalog/routery-khaby-svichi-/kommutator-ciscows-c2960xr-48fpd-icatalyst-2960-xr-48-gige-poe-740w-2-x-10g-sfp-ip-lite-ws-c29/","https://alsi.kz/ru/catalog/routery-khaby-svichi-/kommutator-ciscows-c2960xr-48fpd-icatalyst-2960-xr-48-gige-poe-740w-2-x-10g-sfp-ip-lite-ws-c29/")</f>
        <v>https://alsi.kz/ru/catalog/routery-khaby-svichi-/kommutator-ciscows-c2960xr-48fpd-icatalyst-2960-xr-48-gige-poe-740w-2-x-10g-sfp-ip-lite-ws-c29/</v>
      </c>
    </row>
    <row r="534" spans="1:5" ht="15" outlineLevel="3">
      <c r="A534" s="18" t="s">
        <v>1845</v>
      </c>
      <c r="B534" s="18" t="s">
        <v>1842</v>
      </c>
      <c r="C534" s="19" t="s">
        <v>1843</v>
      </c>
      <c r="D534" s="18" t="s">
        <v>1846</v>
      </c>
      <c r="E534" s="20" t="str">
        <f>HYPERLINK("https://alsi.kz/ru/catalog/routery-khaby-svichi-/kommutator-ciscows-c2960xr-48fpd-icatalyst-2960-xr-48-gige-poe-740w-2-x-10g-sfp-ip-lite-ws-c29-dbr/","https://alsi.kz/ru/catalog/routery-khaby-svichi-/kommutator-ciscows-c2960xr-48fpd-icatalyst-2960-xr-48-gige-poe-740w-2-x-10g-sfp-ip-lite-ws-c29-dbr/")</f>
        <v>https://alsi.kz/ru/catalog/routery-khaby-svichi-/kommutator-ciscows-c2960xr-48fpd-icatalyst-2960-xr-48-gige-poe-740w-2-x-10g-sfp-ip-lite-ws-c29-dbr/</v>
      </c>
    </row>
    <row r="535" spans="1:5" ht="15" outlineLevel="3">
      <c r="A535" s="18" t="s">
        <v>1847</v>
      </c>
      <c r="B535" s="18" t="s">
        <v>1838</v>
      </c>
      <c r="C535" s="19" t="s">
        <v>1848</v>
      </c>
      <c r="D535" s="18" t="s">
        <v>1849</v>
      </c>
      <c r="E535" s="20" t="str">
        <f>HYPERLINK("https://alsi.kz/ru/catalog/routery-khaby-svichi-/kommutator-ciscows-c2960xr-48fps-icatalyst-2960-xr-48-gige-poe-740w-4-x-1g-sfp-ip-lite-ws-c2960/","https://alsi.kz/ru/catalog/routery-khaby-svichi-/kommutator-ciscows-c2960xr-48fps-icatalyst-2960-xr-48-gige-poe-740w-4-x-1g-sfp-ip-lite-ws-c2960/")</f>
        <v>https://alsi.kz/ru/catalog/routery-khaby-svichi-/kommutator-ciscows-c2960xr-48fps-icatalyst-2960-xr-48-gige-poe-740w-4-x-1g-sfp-ip-lite-ws-c2960/</v>
      </c>
    </row>
    <row r="536" spans="1:5" ht="15" outlineLevel="3">
      <c r="A536" s="18" t="s">
        <v>1850</v>
      </c>
      <c r="B536" s="18" t="s">
        <v>1851</v>
      </c>
      <c r="C536" s="19" t="s">
        <v>1852</v>
      </c>
      <c r="D536" s="18" t="s">
        <v>1853</v>
      </c>
      <c r="E536" s="20" t="str">
        <f>HYPERLINK("https://alsi.kz/ru/catalog/routery-khaby-svichi-/kommutator-hp-5130-24g-4sfp-ei-switch-jg932aabb/","https://alsi.kz/ru/catalog/routery-khaby-svichi-/kommutator-hp-5130-24g-4sfp-ei-switch-jg932aabb/")</f>
        <v>https://alsi.kz/ru/catalog/routery-khaby-svichi-/kommutator-hp-5130-24g-4sfp-ei-switch-jg932aabb/</v>
      </c>
    </row>
    <row r="537" spans="1:5" ht="15" outlineLevel="3">
      <c r="A537" s="18" t="s">
        <v>1854</v>
      </c>
      <c r="B537" s="18" t="s">
        <v>1855</v>
      </c>
      <c r="C537" s="19" t="s">
        <v>1856</v>
      </c>
      <c r="D537" s="18" t="s">
        <v>1857</v>
      </c>
      <c r="E537" s="20" t="str">
        <f>HYPERLINK("https://alsi.kz/ru/catalog/routery-khaby-svichi-/komplekt-dlya-stekirovaniya-cisco-catalyst-9300l-stacking-kit-c9300l-stack-kit/","https://alsi.kz/ru/catalog/routery-khaby-svichi-/komplekt-dlya-stekirovaniya-cisco-catalyst-9300l-stacking-kit-c9300l-stack-kit/")</f>
        <v>https://alsi.kz/ru/catalog/routery-khaby-svichi-/komplekt-dlya-stekirovaniya-cisco-catalyst-9300l-stacking-kit-c9300l-stack-kit/</v>
      </c>
    </row>
    <row r="538" spans="1:5" ht="15" outlineLevel="3">
      <c r="A538" s="18" t="s">
        <v>1858</v>
      </c>
      <c r="B538" s="18" t="s">
        <v>1859</v>
      </c>
      <c r="C538" s="19" t="s">
        <v>1860</v>
      </c>
      <c r="D538" s="18" t="s">
        <v>1861</v>
      </c>
      <c r="E538" s="20" t="str">
        <f>HYPERLINK("https://alsi.kz/ru/catalog/routery-khaby-svichi-/marshrutizator-cisco-isr-1100-4-ports-dual-ge-wan-ethernet-router-c1111-4p/","https://alsi.kz/ru/catalog/routery-khaby-svichi-/marshrutizator-cisco-isr-1100-4-ports-dual-ge-wan-ethernet-router-c1111-4p/")</f>
        <v>https://alsi.kz/ru/catalog/routery-khaby-svichi-/marshrutizator-cisco-isr-1100-4-ports-dual-ge-wan-ethernet-router-c1111-4p/</v>
      </c>
    </row>
    <row r="539" spans="1:5" ht="15" outlineLevel="3">
      <c r="A539" s="18" t="s">
        <v>1862</v>
      </c>
      <c r="B539" s="18" t="s">
        <v>1863</v>
      </c>
      <c r="C539" s="19" t="s">
        <v>1864</v>
      </c>
      <c r="D539" s="18" t="s">
        <v>1865</v>
      </c>
      <c r="E539" s="20" t="str">
        <f>HYPERLINK("https://alsi.kz/ru/catalog/routery-khaby-svichi-/marshrutizator-cisco-isr-1100-8-ports-dual-ge-wan-ethernet-router-c1111-8p/","https://alsi.kz/ru/catalog/routery-khaby-svichi-/marshrutizator-cisco-isr-1100-8-ports-dual-ge-wan-ethernet-router-c1111-8p/")</f>
        <v>https://alsi.kz/ru/catalog/routery-khaby-svichi-/marshrutizator-cisco-isr-1100-8-ports-dual-ge-wan-ethernet-router-c1111-8p/</v>
      </c>
    </row>
    <row r="540" spans="1:5" ht="15" outlineLevel="3">
      <c r="A540" s="18" t="s">
        <v>1866</v>
      </c>
      <c r="B540" s="18" t="s">
        <v>1867</v>
      </c>
      <c r="C540" s="19" t="s">
        <v>1868</v>
      </c>
      <c r="D540" s="18" t="s">
        <v>1869</v>
      </c>
      <c r="E540" s="20" t="str">
        <f>HYPERLINK("https://alsi.kz/ru/catalog/routery-khaby-svichi-/marshrutizator-tp-link-archer-a5-archer-a5/","https://alsi.kz/ru/catalog/routery-khaby-svichi-/marshrutizator-tp-link-archer-a5-archer-a5/")</f>
        <v>https://alsi.kz/ru/catalog/routery-khaby-svichi-/marshrutizator-tp-link-archer-a5-archer-a5/</v>
      </c>
    </row>
    <row r="541" spans="1:5" ht="15" outlineLevel="3">
      <c r="A541" s="18" t="s">
        <v>1870</v>
      </c>
      <c r="B541" s="18" t="s">
        <v>1871</v>
      </c>
      <c r="C541" s="19" t="s">
        <v>1872</v>
      </c>
      <c r="D541" s="18" t="s">
        <v>1873</v>
      </c>
      <c r="E541" s="20" t="str">
        <f>HYPERLINK("https://alsi.kz/ru/catalog/routery-khaby-svichi-/marshrutizator-tp-link-archer-a6-archer-a6/","https://alsi.kz/ru/catalog/routery-khaby-svichi-/marshrutizator-tp-link-archer-a6-archer-a6/")</f>
        <v>https://alsi.kz/ru/catalog/routery-khaby-svichi-/marshrutizator-tp-link-archer-a6-archer-a6/</v>
      </c>
    </row>
    <row r="542" spans="1:5" ht="15" outlineLevel="3">
      <c r="A542" s="18" t="s">
        <v>1874</v>
      </c>
      <c r="B542" s="18" t="s">
        <v>1875</v>
      </c>
      <c r="C542" s="19" t="s">
        <v>1876</v>
      </c>
      <c r="D542" s="18" t="s">
        <v>1877</v>
      </c>
      <c r="E542" s="20" t="str">
        <f>HYPERLINK("https://alsi.kz/ru/catalog/routery-khaby-svichi-/marshrutizator-tp-link-archer-a8-archer-a8/","https://alsi.kz/ru/catalog/routery-khaby-svichi-/marshrutizator-tp-link-archer-a8-archer-a8/")</f>
        <v>https://alsi.kz/ru/catalog/routery-khaby-svichi-/marshrutizator-tp-link-archer-a8-archer-a8/</v>
      </c>
    </row>
    <row r="543" spans="1:5" ht="15" outlineLevel="3">
      <c r="A543" s="18" t="s">
        <v>1878</v>
      </c>
      <c r="B543" s="18" t="s">
        <v>1879</v>
      </c>
      <c r="C543" s="19" t="s">
        <v>1880</v>
      </c>
      <c r="D543" s="18" t="s">
        <v>1881</v>
      </c>
      <c r="E543" s="20" t="str">
        <f>HYPERLINK("https://alsi.kz/ru/catalog/routery-khaby-svichi-/marshrutizator-tp-link-tl-mr3020-tl-mr3020/","https://alsi.kz/ru/catalog/routery-khaby-svichi-/marshrutizator-tp-link-tl-mr3020-tl-mr3020/")</f>
        <v>https://alsi.kz/ru/catalog/routery-khaby-svichi-/marshrutizator-tp-link-tl-mr3020-tl-mr3020/</v>
      </c>
    </row>
    <row r="544" spans="1:5" ht="15" outlineLevel="3">
      <c r="A544" s="18" t="s">
        <v>1882</v>
      </c>
      <c r="B544" s="18" t="s">
        <v>1883</v>
      </c>
      <c r="C544" s="19" t="s">
        <v>1884</v>
      </c>
      <c r="D544" s="18" t="s">
        <v>1885</v>
      </c>
      <c r="E544" s="20" t="str">
        <f>HYPERLINK("https://alsi.kz/ru/catalog/routery-khaby-svichi-/marshrutizator-xiaomi-mi-router-4c-belyy-dvb4231gl/","https://alsi.kz/ru/catalog/routery-khaby-svichi-/marshrutizator-xiaomi-mi-router-4c-belyy-dvb4231gl/")</f>
        <v>https://alsi.kz/ru/catalog/routery-khaby-svichi-/marshrutizator-xiaomi-mi-router-4c-belyy-dvb4231gl/</v>
      </c>
    </row>
    <row r="545" spans="1:5" ht="15" outlineLevel="3">
      <c r="A545" s="18" t="s">
        <v>1886</v>
      </c>
      <c r="B545" s="18" t="s">
        <v>1887</v>
      </c>
      <c r="C545" s="19" t="s">
        <v>1888</v>
      </c>
      <c r="D545" s="18" t="s">
        <v>1889</v>
      </c>
      <c r="E545" s="20" t="str">
        <f>HYPERLINK("https://alsi.kz/ru/catalog/routery-khaby-svichi-/marshrutizator-xiaomi-router-ac1200-rb02/","https://alsi.kz/ru/catalog/routery-khaby-svichi-/marshrutizator-xiaomi-router-ac1200-rb02/")</f>
        <v>https://alsi.kz/ru/catalog/routery-khaby-svichi-/marshrutizator-xiaomi-router-ac1200-rb02/</v>
      </c>
    </row>
    <row r="546" spans="1:5" ht="15" outlineLevel="3">
      <c r="A546" s="18" t="s">
        <v>1890</v>
      </c>
      <c r="B546" s="18" t="s">
        <v>1891</v>
      </c>
      <c r="C546" s="19" t="s">
        <v>1892</v>
      </c>
      <c r="D546" s="18" t="s">
        <v>1893</v>
      </c>
      <c r="E546" s="20" t="str">
        <f>HYPERLINK("https://alsi.kz/ru/catalog/routery-khaby-svichi-/modul-cisco-catalyst-9200l-stack-module-c9200l-stack-kit/","https://alsi.kz/ru/catalog/routery-khaby-svichi-/modul-cisco-catalyst-9200l-stack-module-c9200l-stack-kit/")</f>
        <v>https://alsi.kz/ru/catalog/routery-khaby-svichi-/modul-cisco-catalyst-9200l-stack-module-c9200l-stack-kit/</v>
      </c>
    </row>
    <row r="547" spans="1:5" ht="15" outlineLevel="3">
      <c r="A547" s="18" t="s">
        <v>1894</v>
      </c>
      <c r="B547" s="18" t="s">
        <v>1895</v>
      </c>
      <c r="C547" s="19" t="s">
        <v>1896</v>
      </c>
      <c r="D547" s="18" t="s">
        <v>1897</v>
      </c>
      <c r="E547" s="20" t="str">
        <f>HYPERLINK("https://alsi.kz/ru/catalog/routery-khaby-svichi-/nabor-cisco-room-kit-with-integrated-mic-speakers-and-navigator-cs-kit-k9/","https://alsi.kz/ru/catalog/routery-khaby-svichi-/nabor-cisco-room-kit-with-integrated-mic-speakers-and-navigator-cs-kit-k9/")</f>
        <v>https://alsi.kz/ru/catalog/routery-khaby-svichi-/nabor-cisco-room-kit-with-integrated-mic-speakers-and-navigator-cs-kit-k9/</v>
      </c>
    </row>
    <row r="548" spans="1:5" ht="15" outlineLevel="3">
      <c r="A548" s="18" t="s">
        <v>1898</v>
      </c>
      <c r="B548" s="18" t="s">
        <v>1899</v>
      </c>
      <c r="C548" s="19" t="s">
        <v>1900</v>
      </c>
      <c r="D548" s="18" t="s">
        <v>1901</v>
      </c>
      <c r="E548" s="20" t="str">
        <f>HYPERLINK("https://alsi.kz/ru/catalog/routery-khaby-svichi-/usilitel-wi-fi-signala-xiaomi-mi-wi-fi-range-extender-pro-dvb4235gl/","https://alsi.kz/ru/catalog/routery-khaby-svichi-/usilitel-wi-fi-signala-xiaomi-mi-wi-fi-range-extender-pro-dvb4235gl/")</f>
        <v>https://alsi.kz/ru/catalog/routery-khaby-svichi-/usilitel-wi-fi-signala-xiaomi-mi-wi-fi-range-extender-pro-dvb4235gl/</v>
      </c>
    </row>
    <row r="549" spans="1:5" ht="15" outlineLevel="3">
      <c r="A549" s="18" t="s">
        <v>1902</v>
      </c>
      <c r="B549" s="18" t="s">
        <v>1903</v>
      </c>
      <c r="C549" s="19" t="s">
        <v>1904</v>
      </c>
      <c r="D549" s="18" t="s">
        <v>1905</v>
      </c>
      <c r="E549" s="20" t="str">
        <f>HYPERLINK("https://alsi.kz/ru/catalog/routery-khaby-svichi-/setevoy-adapter-dell-hba355e-adapter-low-profilefull-height-customer-install-405-aazy/","https://alsi.kz/ru/catalog/routery-khaby-svichi-/setevoy-adapter-dell-hba355e-adapter-low-profilefull-height-customer-install-405-aazy/")</f>
        <v>https://alsi.kz/ru/catalog/routery-khaby-svichi-/setevoy-adapter-dell-hba355e-adapter-low-profilefull-height-customer-install-405-aazy/</v>
      </c>
    </row>
    <row r="550" spans="1:5" ht="15" outlineLevel="3">
      <c r="A550" s="18" t="s">
        <v>1906</v>
      </c>
      <c r="B550" s="18" t="s">
        <v>1907</v>
      </c>
      <c r="C550" s="19" t="s">
        <v>1908</v>
      </c>
      <c r="D550" s="18" t="s">
        <v>1909</v>
      </c>
      <c r="E550" s="20" t="str">
        <f>HYPERLINK("https://alsi.kz/ru/catalog/routery-khaby-svichi-/setevoy-adapter-tp-link-ue300c-usb-type-c---rj45-gbe-belyy-ue300c/","https://alsi.kz/ru/catalog/routery-khaby-svichi-/setevoy-adapter-tp-link-ue300c-usb-type-c---rj45-gbe-belyy-ue300c/")</f>
        <v>https://alsi.kz/ru/catalog/routery-khaby-svichi-/setevoy-adapter-tp-link-ue300c-usb-type-c---rj45-gbe-belyy-ue300c/</v>
      </c>
    </row>
    <row r="551" spans="1:5" ht="15" outlineLevel="3">
      <c r="A551" s="18" t="s">
        <v>1910</v>
      </c>
      <c r="B551" s="18" t="s">
        <v>1911</v>
      </c>
      <c r="C551" s="19" t="s">
        <v>1912</v>
      </c>
      <c r="D551" s="18" t="s">
        <v>1913</v>
      </c>
      <c r="E551" s="20" t="str">
        <f>HYPERLINK("https://alsi.kz/ru/catalog/routery-khaby-svichi-/setevoy-adapter-tp-link-ue330-usbrj-45-nr-ue330/","https://alsi.kz/ru/catalog/routery-khaby-svichi-/setevoy-adapter-tp-link-ue330-usbrj-45-nr-ue330/")</f>
        <v>https://alsi.kz/ru/catalog/routery-khaby-svichi-/setevoy-adapter-tp-link-ue330-usbrj-45-nr-ue330/</v>
      </c>
    </row>
    <row r="552" spans="1:5" ht="15" outlineLevel="3">
      <c r="A552" s="18" t="s">
        <v>1914</v>
      </c>
      <c r="B552" s="18" t="s">
        <v>1915</v>
      </c>
      <c r="C552" s="19" t="s">
        <v>1916</v>
      </c>
      <c r="D552" s="18" t="s">
        <v>1917</v>
      </c>
      <c r="E552" s="20" t="str">
        <f>HYPERLINK("https://alsi.kz/ru/catalog/routery-khaby-svichi-/setevoy-modul-cisco-catalyst-9200-4-x-1g-network-module-c9200-nm-4g/","https://alsi.kz/ru/catalog/routery-khaby-svichi-/setevoy-modul-cisco-catalyst-9200-4-x-1g-network-module-c9200-nm-4g/")</f>
        <v>https://alsi.kz/ru/catalog/routery-khaby-svichi-/setevoy-modul-cisco-catalyst-9200-4-x-1g-network-module-c9200-nm-4g/</v>
      </c>
    </row>
    <row r="553" spans="1:5" ht="15" outlineLevel="3">
      <c r="A553" s="18" t="s">
        <v>1918</v>
      </c>
      <c r="B553" s="18" t="s">
        <v>1919</v>
      </c>
      <c r="C553" s="19" t="s">
        <v>1920</v>
      </c>
      <c r="D553" s="18" t="s">
        <v>1921</v>
      </c>
      <c r="E553" s="20" t="str">
        <f>HYPERLINK("https://alsi.kz/ru/catalog/routery-khaby-svichi-/tochka-dostupa-cisco-catalyst-9105ax-series-c9105axi-e/","https://alsi.kz/ru/catalog/routery-khaby-svichi-/tochka-dostupa-cisco-catalyst-9105ax-series-c9105axi-e/")</f>
        <v>https://alsi.kz/ru/catalog/routery-khaby-svichi-/tochka-dostupa-cisco-catalyst-9105ax-series-c9105axi-e/</v>
      </c>
    </row>
    <row r="554" spans="1:5" ht="15" outlineLevel="3">
      <c r="A554" s="18" t="s">
        <v>1922</v>
      </c>
      <c r="B554" s="18" t="s">
        <v>1923</v>
      </c>
      <c r="C554" s="19" t="s">
        <v>1924</v>
      </c>
      <c r="D554" s="18" t="s">
        <v>1925</v>
      </c>
      <c r="E554" s="20" t="str">
        <f>HYPERLINK("https://alsi.kz/ru/catalog/routery-khaby-svichi-/tochka-dostupa-cisco-catalyst-c9120axi-e-internal-80211ax-4x44-mimo-iot-bt5-mgig-usb-rhl-c91/","https://alsi.kz/ru/catalog/routery-khaby-svichi-/tochka-dostupa-cisco-catalyst-c9120axi-e-internal-80211ax-4x44-mimo-iot-bt5-mgig-usb-rhl-c91/")</f>
        <v>https://alsi.kz/ru/catalog/routery-khaby-svichi-/tochka-dostupa-cisco-catalyst-c9120axi-e-internal-80211ax-4x44-mimo-iot-bt5-mgig-usb-rhl-c91/</v>
      </c>
    </row>
    <row r="555" spans="1:5" ht="15" outlineLevel="3">
      <c r="A555" s="18" t="s">
        <v>1926</v>
      </c>
      <c r="B555" s="18" t="s">
        <v>1927</v>
      </c>
      <c r="C555" s="19" t="s">
        <v>1928</v>
      </c>
      <c r="D555" s="18" t="s">
        <v>1929</v>
      </c>
      <c r="E555" s="20" t="str">
        <f>HYPERLINK("https://alsi.kz/ru/catalog/routery-khaby-svichi-/tochka-dostupa-cisco-cbw140ac-80211ac-2x2-wave-2-access-point-ceiling-mount-cbw140ac-e/","https://alsi.kz/ru/catalog/routery-khaby-svichi-/tochka-dostupa-cisco-cbw140ac-80211ac-2x2-wave-2-access-point-ceiling-mount-cbw140ac-e/")</f>
        <v>https://alsi.kz/ru/catalog/routery-khaby-svichi-/tochka-dostupa-cisco-cbw140ac-80211ac-2x2-wave-2-access-point-ceiling-mount-cbw140ac-e/</v>
      </c>
    </row>
    <row r="556" spans="1:5" ht="15" outlineLevel="3">
      <c r="A556" s="18" t="s">
        <v>1930</v>
      </c>
      <c r="B556" s="18" t="s">
        <v>1931</v>
      </c>
      <c r="C556" s="19" t="s">
        <v>1932</v>
      </c>
      <c r="D556" s="18" t="s">
        <v>1933</v>
      </c>
      <c r="E556" s="20" t="str">
        <f>HYPERLINK("https://alsi.kz/ru/catalog/routery-khaby-svichi-/tochka-dostupa-cisco-cbw240ac-80211ac-4x4-wave-2-access-point-ceiling-mount-cbw240ac-e/","https://alsi.kz/ru/catalog/routery-khaby-svichi-/tochka-dostupa-cisco-cbw240ac-80211ac-4x4-wave-2-access-point-ceiling-mount-cbw240ac-e/")</f>
        <v>https://alsi.kz/ru/catalog/routery-khaby-svichi-/tochka-dostupa-cisco-cbw240ac-80211ac-4x4-wave-2-access-point-ceiling-mount-cbw240ac-e/</v>
      </c>
    </row>
    <row r="557" spans="1:5" ht="15" outlineLevel="3">
      <c r="A557" s="18">
        <v>201053</v>
      </c>
      <c r="B557" s="18" t="s">
        <v>1934</v>
      </c>
      <c r="C557" s="19" t="s">
        <v>1935</v>
      </c>
      <c r="D557" s="18" t="s">
        <v>1936</v>
      </c>
      <c r="E557" s="20" t="str">
        <f>HYPERLINK("https://alsi.kz/ru/catalog/routery-khaby-svichi-/tochka-dostupa-eltex-wep-2ac-wep-2ac/","https://alsi.kz/ru/catalog/routery-khaby-svichi-/tochka-dostupa-eltex-wep-2ac-wep-2ac/")</f>
        <v>https://alsi.kz/ru/catalog/routery-khaby-svichi-/tochka-dostupa-eltex-wep-2ac-wep-2ac/</v>
      </c>
    </row>
    <row r="558" spans="1:5" ht="15" outlineLevel="3">
      <c r="A558" s="18" t="s">
        <v>1937</v>
      </c>
      <c r="B558" s="18" t="s">
        <v>1938</v>
      </c>
      <c r="C558" s="19" t="s">
        <v>1939</v>
      </c>
      <c r="D558" s="18" t="s">
        <v>1940</v>
      </c>
      <c r="E558" s="20" t="str">
        <f>HYPERLINK("https://alsi.kz/ru/catalog/routery-khaby-svichi-/usilitel-wi-fi-signala-mercusys-me30-ac1200-2-vneshnie-antenny-ieee-80211abgnac-24-5-ggc/","https://alsi.kz/ru/catalog/routery-khaby-svichi-/usilitel-wi-fi-signala-mercusys-me30-ac1200-2-vneshnie-antenny-ieee-80211abgnac-24-5-ggc/")</f>
        <v>https://alsi.kz/ru/catalog/routery-khaby-svichi-/usilitel-wi-fi-signala-mercusys-me30-ac1200-2-vneshnie-antenny-ieee-80211abgnac-24-5-ggc/</v>
      </c>
    </row>
    <row r="559" spans="1:5" ht="15" outlineLevel="3">
      <c r="A559" s="18" t="s">
        <v>1941</v>
      </c>
      <c r="B559" s="18" t="s">
        <v>1942</v>
      </c>
      <c r="C559" s="19" t="s">
        <v>1943</v>
      </c>
      <c r="D559" s="18" t="s">
        <v>1944</v>
      </c>
      <c r="E559" s="20" t="str">
        <f>HYPERLINK("https://alsi.kz/ru/catalog/routery-khaby-svichi-/usilitel-wi-fi-signala-tp-link-re300-re300/","https://alsi.kz/ru/catalog/routery-khaby-svichi-/usilitel-wi-fi-signala-tp-link-re300-re300/")</f>
        <v>https://alsi.kz/ru/catalog/routery-khaby-svichi-/usilitel-wi-fi-signala-tp-link-re300-re300/</v>
      </c>
    </row>
    <row r="560" spans="1:5" ht="15" outlineLevel="3">
      <c r="A560" s="18" t="s">
        <v>1945</v>
      </c>
      <c r="B560" s="18" t="s">
        <v>1946</v>
      </c>
      <c r="C560" s="19" t="s">
        <v>1947</v>
      </c>
      <c r="D560" s="18" t="s">
        <v>1944</v>
      </c>
      <c r="E560" s="20" t="str">
        <f>HYPERLINK("https://alsi.kz/ru/catalog/routery-khaby-svichi-/usilitel-wi-fi-signala-tp-link-re305-re305/","https://alsi.kz/ru/catalog/routery-khaby-svichi-/usilitel-wi-fi-signala-tp-link-re305-re305/")</f>
        <v>https://alsi.kz/ru/catalog/routery-khaby-svichi-/usilitel-wi-fi-signala-tp-link-re305-re305/</v>
      </c>
    </row>
    <row r="561" spans="1:5" ht="15" outlineLevel="2">
      <c r="A561" s="15" t="s">
        <v>1948</v>
      </c>
      <c r="B561" s="16"/>
      <c r="C561" s="16"/>
      <c r="D561" s="17"/>
      <c r="E561" s="14" t="str">
        <f>HYPERLINK("http://alsi.kz/ru/catalog/usiliteli-konvertory-adaptery-kontrollery-/","http://alsi.kz/ru/catalog/usiliteli-konvertory-adaptery-kontrollery-/")</f>
        <v>http://alsi.kz/ru/catalog/usiliteli-konvertory-adaptery-kontrollery-/</v>
      </c>
    </row>
    <row r="562" spans="1:5" ht="15" outlineLevel="3">
      <c r="A562" s="18">
        <v>140723</v>
      </c>
      <c r="B562" s="18" t="s">
        <v>1949</v>
      </c>
      <c r="C562" s="19" t="s">
        <v>1950</v>
      </c>
      <c r="D562" s="18" t="s">
        <v>1951</v>
      </c>
      <c r="E562" s="20" t="str">
        <f>HYPERLINK("https://alsi.kz/ru/catalog/usiliteli-konvertory-adaptery-kontrollery-/adapter-hp-europe-intel-ethernet-i210-t1-gbe-e0x95aa/","https://alsi.kz/ru/catalog/usiliteli-konvertory-adaptery-kontrollery-/adapter-hp-europe-intel-ethernet-i210-t1-gbe-e0x95aa/")</f>
        <v>https://alsi.kz/ru/catalog/usiliteli-konvertory-adaptery-kontrollery-/adapter-hp-europe-intel-ethernet-i210-t1-gbe-e0x95aa/</v>
      </c>
    </row>
    <row r="563" spans="1:5" ht="15" outlineLevel="3">
      <c r="A563" s="18">
        <v>186918</v>
      </c>
      <c r="B563" s="18" t="s">
        <v>1952</v>
      </c>
      <c r="C563" s="19" t="s">
        <v>1953</v>
      </c>
      <c r="D563" s="18" t="s">
        <v>1954</v>
      </c>
      <c r="E563" s="20" t="str">
        <f>HYPERLINK("https://alsi.kz/ru/catalog/usiliteli-konvertory-adaptery-kontrollery-/adapter-plantronics-apc-43-38350-13/","https://alsi.kz/ru/catalog/usiliteli-konvertory-adaptery-kontrollery-/adapter-plantronics-apc-43-38350-13/")</f>
        <v>https://alsi.kz/ru/catalog/usiliteli-konvertory-adaptery-kontrollery-/adapter-plantronics-apc-43-38350-13/</v>
      </c>
    </row>
    <row r="564" spans="1:5" ht="15" outlineLevel="3">
      <c r="A564" s="18">
        <v>227221</v>
      </c>
      <c r="B564" s="18" t="s">
        <v>1955</v>
      </c>
      <c r="C564" s="19" t="s">
        <v>1956</v>
      </c>
      <c r="D564" s="18" t="s">
        <v>1957</v>
      </c>
      <c r="E564" s="20" t="str">
        <f>HYPERLINK("https://alsi.kz/ru/catalog/usiliteli-konvertory-adaptery-kontrollery-/adapter-pitaniya-hp-enterprise-5710-450w-fb-ac-psu-jl592aabb/","https://alsi.kz/ru/catalog/usiliteli-konvertory-adaptery-kontrollery-/adapter-pitaniya-hp-enterprise-5710-450w-fb-ac-psu-jl592aabb/")</f>
        <v>https://alsi.kz/ru/catalog/usiliteli-konvertory-adaptery-kontrollery-/adapter-pitaniya-hp-enterprise-5710-450w-fb-ac-psu-jl592aabb/</v>
      </c>
    </row>
    <row r="565" spans="1:5" ht="15" outlineLevel="3">
      <c r="A565" s="18">
        <v>139411</v>
      </c>
      <c r="B565" s="18" t="s">
        <v>1958</v>
      </c>
      <c r="C565" s="19" t="s">
        <v>1959</v>
      </c>
      <c r="D565" s="18" t="s">
        <v>1960</v>
      </c>
      <c r="E565" s="20" t="str">
        <f>HYPERLINK("https://alsi.kz/ru/catalog/usiliteli-konvertory-adaptery-kontrollery-/aksessuary-dlya-kommutatorov-cisco-c2960x-stack-c2960x-stack/","https://alsi.kz/ru/catalog/usiliteli-konvertory-adaptery-kontrollery-/aksessuary-dlya-kommutatorov-cisco-c2960x-stack-c2960x-stack/")</f>
        <v>https://alsi.kz/ru/catalog/usiliteli-konvertory-adaptery-kontrollery-/aksessuary-dlya-kommutatorov-cisco-c2960x-stack-c2960x-stack/</v>
      </c>
    </row>
    <row r="566" spans="1:5" ht="15" outlineLevel="3">
      <c r="A566" s="18">
        <v>220716</v>
      </c>
      <c r="B566" s="18" t="s">
        <v>1961</v>
      </c>
      <c r="C566" s="19" t="s">
        <v>1962</v>
      </c>
      <c r="D566" s="18" t="s">
        <v>1963</v>
      </c>
      <c r="E566" s="20" t="str">
        <f>HYPERLINK("https://alsi.kz/ru/catalog/usiliteli-konvertory-adaptery-kontrollery-/blok-pitaniya-hpe-aruba-4000i-poe-240w-ac-din-power-supply-jl819a/","https://alsi.kz/ru/catalog/usiliteli-konvertory-adaptery-kontrollery-/blok-pitaniya-hpe-aruba-4000i-poe-240w-ac-din-power-supply-jl819a/")</f>
        <v>https://alsi.kz/ru/catalog/usiliteli-konvertory-adaptery-kontrollery-/blok-pitaniya-hpe-aruba-4000i-poe-240w-ac-din-power-supply-jl819a/</v>
      </c>
    </row>
    <row r="567" spans="1:5" ht="15" outlineLevel="3">
      <c r="A567" s="18">
        <v>227388</v>
      </c>
      <c r="B567" s="18" t="s">
        <v>1964</v>
      </c>
      <c r="C567" s="19" t="s">
        <v>1965</v>
      </c>
      <c r="D567" s="18" t="s">
        <v>1966</v>
      </c>
      <c r="E567" s="20" t="str">
        <f>HYPERLINK("https://alsi.kz/ru/catalog/usiliteli-konvertory-adaptery-kontrollery-/injektor-hpe-ap-poe-btsr-1-port-smart-rate-8023bt-60w-midspan-injector-r1c73a/","https://alsi.kz/ru/catalog/usiliteli-konvertory-adaptery-kontrollery-/injektor-hpe-ap-poe-btsr-1-port-smart-rate-8023bt-60w-midspan-injector-r1c73a/")</f>
        <v>https://alsi.kz/ru/catalog/usiliteli-konvertory-adaptery-kontrollery-/injektor-hpe-ap-poe-btsr-1-port-smart-rate-8023bt-60w-midspan-injector-r1c73a/</v>
      </c>
    </row>
    <row r="568" spans="1:5" ht="15" outlineLevel="3">
      <c r="A568" s="18">
        <v>226396</v>
      </c>
      <c r="B568" s="18" t="s">
        <v>1967</v>
      </c>
      <c r="C568" s="19" t="s">
        <v>1968</v>
      </c>
      <c r="D568" s="18" t="s">
        <v>1969</v>
      </c>
      <c r="E568" s="20" t="str">
        <f>HYPERLINK("https://alsi.kz/ru/catalog/usiliteli-konvertory-adaptery-kontrollery-/injektor-hp-enterprise-aruba-instant-on-30w-8023at-poe-midspan-injector-r9m77a/","https://alsi.kz/ru/catalog/usiliteli-konvertory-adaptery-kontrollery-/injektor-hp-enterprise-aruba-instant-on-30w-8023at-poe-midspan-injector-r9m77a/")</f>
        <v>https://alsi.kz/ru/catalog/usiliteli-konvertory-adaptery-kontrollery-/injektor-hp-enterprise-aruba-instant-on-30w-8023at-poe-midspan-injector-r9m77a/</v>
      </c>
    </row>
    <row r="569" spans="1:5" ht="15" outlineLevel="3">
      <c r="A569" s="18">
        <v>220171</v>
      </c>
      <c r="B569" s="18" t="s">
        <v>1970</v>
      </c>
      <c r="C569" s="19" t="s">
        <v>1971</v>
      </c>
      <c r="D569" s="18" t="s">
        <v>1972</v>
      </c>
      <c r="E569" s="20" t="str">
        <f>HYPERLINK("https://alsi.kz/ru/catalog/usiliteli-konvertory-adaptery-kontrollery-/injektor-hp-enterprise-aruba-instant-on-8023af-154w-poe-midspan-injector-r8w31a/","https://alsi.kz/ru/catalog/usiliteli-konvertory-adaptery-kontrollery-/injektor-hp-enterprise-aruba-instant-on-8023af-154w-poe-midspan-injector-r8w31a/")</f>
        <v>https://alsi.kz/ru/catalog/usiliteli-konvertory-adaptery-kontrollery-/injektor-hp-enterprise-aruba-instant-on-8023af-154w-poe-midspan-injector-r8w31a/</v>
      </c>
    </row>
    <row r="570" spans="1:5" ht="15" outlineLevel="3">
      <c r="A570" s="18">
        <v>159452</v>
      </c>
      <c r="B570" s="18" t="s">
        <v>1973</v>
      </c>
      <c r="C570" s="19" t="s">
        <v>1974</v>
      </c>
      <c r="D570" s="18" t="s">
        <v>1975</v>
      </c>
      <c r="E570" s="20" t="str">
        <f>HYPERLINK("https://alsi.kz/ru/catalog/usiliteli-konvertory-adaptery-kontrollery-/istochnik-pitaniya-cisco-pwr-c2-1025wac2-pwr-c2-1025wac2/","https://alsi.kz/ru/catalog/usiliteli-konvertory-adaptery-kontrollery-/istochnik-pitaniya-cisco-pwr-c2-1025wac2-pwr-c2-1025wac2/")</f>
        <v>https://alsi.kz/ru/catalog/usiliteli-konvertory-adaptery-kontrollery-/istochnik-pitaniya-cisco-pwr-c2-1025wac2-pwr-c2-1025wac2/</v>
      </c>
    </row>
    <row r="571" spans="1:5" ht="15" outlineLevel="3">
      <c r="A571" s="18">
        <v>83719</v>
      </c>
      <c r="B571" s="18" t="s">
        <v>1976</v>
      </c>
      <c r="C571" s="19" t="s">
        <v>1977</v>
      </c>
      <c r="D571" s="18" t="s">
        <v>1978</v>
      </c>
      <c r="E571" s="20" t="str">
        <f>HYPERLINK("https://alsi.kz/ru/catalog/usiliteli-konvertory-adaptery-kontrollery-/istochnik-pitaniya-hp-enterprise-58x0af-650w-ac-jc680aabb/","https://alsi.kz/ru/catalog/usiliteli-konvertory-adaptery-kontrollery-/istochnik-pitaniya-hp-enterprise-58x0af-650w-ac-jc680aabb/")</f>
        <v>https://alsi.kz/ru/catalog/usiliteli-konvertory-adaptery-kontrollery-/istochnik-pitaniya-hp-enterprise-58x0af-650w-ac-jc680aabb/</v>
      </c>
    </row>
    <row r="572" spans="1:5" ht="15" outlineLevel="3">
      <c r="A572" s="18">
        <v>190009</v>
      </c>
      <c r="B572" s="18" t="s">
        <v>1979</v>
      </c>
      <c r="C572" s="19" t="s">
        <v>1980</v>
      </c>
      <c r="D572" s="18" t="s">
        <v>1981</v>
      </c>
      <c r="E572" s="20" t="str">
        <f>HYPERLINK("https://alsi.kz/ru/catalog/usiliteli-konvertory-adaptery-kontrollery-/kabel-hpe-aruba-10g-sfp-to-sfp-3m-dac-cable-j9283d/","https://alsi.kz/ru/catalog/usiliteli-konvertory-adaptery-kontrollery-/kabel-hpe-aruba-10g-sfp-to-sfp-3m-dac-cable-j9283d/")</f>
        <v>https://alsi.kz/ru/catalog/usiliteli-konvertory-adaptery-kontrollery-/kabel-hpe-aruba-10g-sfp-to-sfp-3m-dac-cable-j9283d/</v>
      </c>
    </row>
    <row r="573" spans="1:5" ht="15" outlineLevel="3">
      <c r="A573" s="18">
        <v>224595</v>
      </c>
      <c r="B573" s="18" t="s">
        <v>1982</v>
      </c>
      <c r="C573" s="19" t="s">
        <v>1983</v>
      </c>
      <c r="D573" s="18" t="s">
        <v>1984</v>
      </c>
      <c r="E573" s="20" t="str">
        <f>HYPERLINK("https://alsi.kz/ru/catalog/usiliteli-konvertory-adaptery-kontrollery-/kabel-hp-enterprise-aruba-instant-on-10g-sfp-to-sfp-1m-direct-attach-copper-cable-r9d19a/","https://alsi.kz/ru/catalog/usiliteli-konvertory-adaptery-kontrollery-/kabel-hp-enterprise-aruba-instant-on-10g-sfp-to-sfp-1m-direct-attach-copper-cable-r9d19a/")</f>
        <v>https://alsi.kz/ru/catalog/usiliteli-konvertory-adaptery-kontrollery-/kabel-hp-enterprise-aruba-instant-on-10g-sfp-to-sfp-1m-direct-attach-copper-cable-r9d19a/</v>
      </c>
    </row>
    <row r="574" spans="1:5" ht="15" outlineLevel="3">
      <c r="A574" s="18">
        <v>224596</v>
      </c>
      <c r="B574" s="18" t="s">
        <v>1985</v>
      </c>
      <c r="C574" s="19" t="s">
        <v>1986</v>
      </c>
      <c r="D574" s="18" t="s">
        <v>1987</v>
      </c>
      <c r="E574" s="20" t="str">
        <f>HYPERLINK("https://alsi.kz/ru/catalog/usiliteli-konvertory-adaptery-kontrollery-/kabel-hp-enterprise-aruba-instant-on-10g-sfp-to-sfp-3m-direct-attach-copper-cable-r9d20a/","https://alsi.kz/ru/catalog/usiliteli-konvertory-adaptery-kontrollery-/kabel-hp-enterprise-aruba-instant-on-10g-sfp-to-sfp-3m-direct-attach-copper-cable-r9d20a/")</f>
        <v>https://alsi.kz/ru/catalog/usiliteli-konvertory-adaptery-kontrollery-/kabel-hp-enterprise-aruba-instant-on-10g-sfp-to-sfp-3m-direct-attach-copper-cable-r9d20a/</v>
      </c>
    </row>
    <row r="575" spans="1:5" ht="15" outlineLevel="3">
      <c r="A575" s="18">
        <v>220542</v>
      </c>
      <c r="B575" s="18" t="s">
        <v>1988</v>
      </c>
      <c r="C575" s="19" t="s">
        <v>1989</v>
      </c>
      <c r="D575" s="18" t="s">
        <v>1043</v>
      </c>
      <c r="E575" s="20" t="str">
        <f>HYPERLINK("https://alsi.kz/ru/catalog/usiliteli-konvertory-adaptery-kontrollery-/kabel-hp-enterprise-x242-40g-qsfp-to-qsfp-1m-direct-attach-copper-cable-jh234a/","https://alsi.kz/ru/catalog/usiliteli-konvertory-adaptery-kontrollery-/kabel-hp-enterprise-x242-40g-qsfp-to-qsfp-1m-direct-attach-copper-cable-jh234a/")</f>
        <v>https://alsi.kz/ru/catalog/usiliteli-konvertory-adaptery-kontrollery-/kabel-hp-enterprise-x242-40g-qsfp-to-qsfp-1m-direct-attach-copper-cable-jh234a/</v>
      </c>
    </row>
    <row r="576" spans="1:5" ht="15" outlineLevel="3">
      <c r="A576" s="18">
        <v>155624</v>
      </c>
      <c r="B576" s="18" t="s">
        <v>1990</v>
      </c>
      <c r="C576" s="19" t="s">
        <v>1991</v>
      </c>
      <c r="D576" s="18" t="s">
        <v>1992</v>
      </c>
      <c r="E576" s="20" t="str">
        <f>HYPERLINK("https://alsi.kz/ru/catalog/usiliteli-konvertory-adaptery-kontrollery-/kommutator-hp-enterprise-1950-24g-2sfp-2xgt-l2-jg960aabb/","https://alsi.kz/ru/catalog/usiliteli-konvertory-adaptery-kontrollery-/kommutator-hp-enterprise-1950-24g-2sfp-2xgt-l2-jg960aabb/")</f>
        <v>https://alsi.kz/ru/catalog/usiliteli-konvertory-adaptery-kontrollery-/kommutator-hp-enterprise-1950-24g-2sfp-2xgt-l2-jg960aabb/</v>
      </c>
    </row>
    <row r="577" spans="1:5" ht="15" outlineLevel="3">
      <c r="A577" s="18">
        <v>230664</v>
      </c>
      <c r="B577" s="18" t="s">
        <v>1993</v>
      </c>
      <c r="C577" s="19" t="s">
        <v>1994</v>
      </c>
      <c r="D577" s="18" t="s">
        <v>1995</v>
      </c>
      <c r="E577" s="20" t="str">
        <f>HYPERLINK("https://alsi.kz/ru/catalog/usiliteli-konvertory-adaptery-kontrollery-/kommutator-hp-enterprise-aruba-instant-on-1430-16g-class4-poe-124w-switch-r8r48aabb/","https://alsi.kz/ru/catalog/usiliteli-konvertory-adaptery-kontrollery-/kommutator-hp-enterprise-aruba-instant-on-1430-16g-class4-poe-124w-switch-r8r48aabb/")</f>
        <v>https://alsi.kz/ru/catalog/usiliteli-konvertory-adaptery-kontrollery-/kommutator-hp-enterprise-aruba-instant-on-1430-16g-class4-poe-124w-switch-r8r48aabb/</v>
      </c>
    </row>
    <row r="578" spans="1:5" ht="15" outlineLevel="3">
      <c r="A578" s="18">
        <v>230663</v>
      </c>
      <c r="B578" s="18" t="s">
        <v>1996</v>
      </c>
      <c r="C578" s="19" t="s">
        <v>1997</v>
      </c>
      <c r="D578" s="18" t="s">
        <v>1998</v>
      </c>
      <c r="E578" s="20" t="str">
        <f>HYPERLINK("https://alsi.kz/ru/catalog/usiliteli-konvertory-adaptery-kontrollery-/kommutator-hp-enterprise-aruba-instant-on-1430-16g-switch-r8r47aabb/","https://alsi.kz/ru/catalog/usiliteli-konvertory-adaptery-kontrollery-/kommutator-hp-enterprise-aruba-instant-on-1430-16g-switch-r8r47aabb/")</f>
        <v>https://alsi.kz/ru/catalog/usiliteli-konvertory-adaptery-kontrollery-/kommutator-hp-enterprise-aruba-instant-on-1430-16g-switch-r8r47aabb/</v>
      </c>
    </row>
    <row r="579" spans="1:5" ht="15" outlineLevel="3">
      <c r="A579" s="18">
        <v>230665</v>
      </c>
      <c r="B579" s="18" t="s">
        <v>1999</v>
      </c>
      <c r="C579" s="19" t="s">
        <v>2000</v>
      </c>
      <c r="D579" s="18" t="s">
        <v>2001</v>
      </c>
      <c r="E579" s="20" t="str">
        <f>HYPERLINK("https://alsi.kz/ru/catalog/usiliteli-konvertory-adaptery-kontrollery-/kommutator-hp-enterprise-aruba-instant-on-1430-24g-switch-r8r49aabb/","https://alsi.kz/ru/catalog/usiliteli-konvertory-adaptery-kontrollery-/kommutator-hp-enterprise-aruba-instant-on-1430-24g-switch-r8r49aabb/")</f>
        <v>https://alsi.kz/ru/catalog/usiliteli-konvertory-adaptery-kontrollery-/kommutator-hp-enterprise-aruba-instant-on-1430-24g-switch-r8r49aabb/</v>
      </c>
    </row>
    <row r="580" spans="1:5" ht="15" outlineLevel="3">
      <c r="A580" s="18">
        <v>230666</v>
      </c>
      <c r="B580" s="18" t="s">
        <v>2002</v>
      </c>
      <c r="C580" s="19" t="s">
        <v>2003</v>
      </c>
      <c r="D580" s="18" t="s">
        <v>2004</v>
      </c>
      <c r="E580" s="20" t="str">
        <f>HYPERLINK("https://alsi.kz/ru/catalog/usiliteli-konvertory-adaptery-kontrollery-/kommutator-hp-enterprise-aruba-instant-on-1430-26g-2sfp-switch-r8r50aabb/","https://alsi.kz/ru/catalog/usiliteli-konvertory-adaptery-kontrollery-/kommutator-hp-enterprise-aruba-instant-on-1430-26g-2sfp-switch-r8r50aabb/")</f>
        <v>https://alsi.kz/ru/catalog/usiliteli-konvertory-adaptery-kontrollery-/kommutator-hp-enterprise-aruba-instant-on-1430-26g-2sfp-switch-r8r50aabb/</v>
      </c>
    </row>
    <row r="581" spans="1:5" ht="15" outlineLevel="3">
      <c r="A581" s="18">
        <v>230661</v>
      </c>
      <c r="B581" s="18" t="s">
        <v>2005</v>
      </c>
      <c r="C581" s="19" t="s">
        <v>2006</v>
      </c>
      <c r="D581" s="18" t="s">
        <v>2007</v>
      </c>
      <c r="E581" s="20" t="str">
        <f>HYPERLINK("https://alsi.kz/ru/catalog/usiliteli-konvertory-adaptery-kontrollery-/kommutator-hp-enterprise-aruba-instant-on-1430-5g-switch-r8r44aabb/","https://alsi.kz/ru/catalog/usiliteli-konvertory-adaptery-kontrollery-/kommutator-hp-enterprise-aruba-instant-on-1430-5g-switch-r8r44aabb/")</f>
        <v>https://alsi.kz/ru/catalog/usiliteli-konvertory-adaptery-kontrollery-/kommutator-hp-enterprise-aruba-instant-on-1430-5g-switch-r8r44aabb/</v>
      </c>
    </row>
    <row r="582" spans="1:5" ht="15" outlineLevel="3">
      <c r="A582" s="18">
        <v>222145</v>
      </c>
      <c r="B582" s="18" t="s">
        <v>2008</v>
      </c>
      <c r="C582" s="19" t="s">
        <v>2009</v>
      </c>
      <c r="D582" s="18" t="s">
        <v>2010</v>
      </c>
      <c r="E582" s="20" t="str">
        <f>HYPERLINK("https://alsi.kz/ru/catalog/usiliteli-konvertory-adaptery-kontrollery-/kommutator-hp-enterprise-aruba-instant-on-1830-24g-12p-class4-poe-2sfp-195w-switch-jl813aabb/","https://alsi.kz/ru/catalog/usiliteli-konvertory-adaptery-kontrollery-/kommutator-hp-enterprise-aruba-instant-on-1830-24g-12p-class4-poe-2sfp-195w-switch-jl813aabb/")</f>
        <v>https://alsi.kz/ru/catalog/usiliteli-konvertory-adaptery-kontrollery-/kommutator-hp-enterprise-aruba-instant-on-1830-24g-12p-class4-poe-2sfp-195w-switch-jl813aabb/</v>
      </c>
    </row>
    <row r="583" spans="1:5" ht="15" outlineLevel="3">
      <c r="A583" s="18">
        <v>222147</v>
      </c>
      <c r="B583" s="18" t="s">
        <v>2011</v>
      </c>
      <c r="C583" s="19" t="s">
        <v>2012</v>
      </c>
      <c r="D583" s="18" t="s">
        <v>2013</v>
      </c>
      <c r="E583" s="20" t="str">
        <f>HYPERLINK("https://alsi.kz/ru/catalog/usiliteli-konvertory-adaptery-kontrollery-/kommutator-hp-enterprise-aruba-instant-on-1830-48g-24p-class4-poe-4sfp-370w-switch-jl815aabb/","https://alsi.kz/ru/catalog/usiliteli-konvertory-adaptery-kontrollery-/kommutator-hp-enterprise-aruba-instant-on-1830-48g-24p-class4-poe-4sfp-370w-switch-jl815aabb/")</f>
        <v>https://alsi.kz/ru/catalog/usiliteli-konvertory-adaptery-kontrollery-/kommutator-hp-enterprise-aruba-instant-on-1830-48g-24p-class4-poe-4sfp-370w-switch-jl815aabb/</v>
      </c>
    </row>
    <row r="584" spans="1:5" ht="15" outlineLevel="3">
      <c r="A584" s="18">
        <v>222146</v>
      </c>
      <c r="B584" s="18" t="s">
        <v>2014</v>
      </c>
      <c r="C584" s="19" t="s">
        <v>2015</v>
      </c>
      <c r="D584" s="18" t="s">
        <v>2016</v>
      </c>
      <c r="E584" s="20" t="str">
        <f>HYPERLINK("https://alsi.kz/ru/catalog/usiliteli-konvertory-adaptery-kontrollery-/kommutator-hp-enterprise-aruba-instant-on-1830-48g-4sfp-switch-jl814aabb/","https://alsi.kz/ru/catalog/usiliteli-konvertory-adaptery-kontrollery-/kommutator-hp-enterprise-aruba-instant-on-1830-48g-4sfp-switch-jl814aabb/")</f>
        <v>https://alsi.kz/ru/catalog/usiliteli-konvertory-adaptery-kontrollery-/kommutator-hp-enterprise-aruba-instant-on-1830-48g-4sfp-switch-jl814aabb/</v>
      </c>
    </row>
    <row r="585" spans="1:5" ht="15" outlineLevel="3">
      <c r="A585" s="18">
        <v>231593</v>
      </c>
      <c r="B585" s="18" t="s">
        <v>2017</v>
      </c>
      <c r="C585" s="19" t="s">
        <v>2018</v>
      </c>
      <c r="D585" s="18" t="s">
        <v>2019</v>
      </c>
      <c r="E585" s="20" t="str">
        <f>HYPERLINK("https://alsi.kz/ru/catalog/usiliteli-konvertory-adaptery-kontrollery-/kommutator-hpe-aruba-instant-on-1830-8g-switch-jl810aabb/","https://alsi.kz/ru/catalog/usiliteli-konvertory-adaptery-kontrollery-/kommutator-hpe-aruba-instant-on-1830-8g-switch-jl810aabb/")</f>
        <v>https://alsi.kz/ru/catalog/usiliteli-konvertory-adaptery-kontrollery-/kommutator-hpe-aruba-instant-on-1830-8g-switch-jl810aabb/</v>
      </c>
    </row>
    <row r="586" spans="1:5" ht="15" outlineLevel="3">
      <c r="A586" s="18">
        <v>206312</v>
      </c>
      <c r="B586" s="18" t="s">
        <v>2020</v>
      </c>
      <c r="C586" s="19" t="s">
        <v>2021</v>
      </c>
      <c r="D586" s="18" t="s">
        <v>2022</v>
      </c>
      <c r="E586" s="20" t="str">
        <f>HYPERLINK("https://alsi.kz/ru/catalog/usiliteli-konvertory-adaptery-kontrollery-/kommutator-hp-enterprise-aruba-instant-on-1930-24g-4sfpsfp-switch-jl682aabb/","https://alsi.kz/ru/catalog/usiliteli-konvertory-adaptery-kontrollery-/kommutator-hp-enterprise-aruba-instant-on-1930-24g-4sfpsfp-switch-jl682aabb/")</f>
        <v>https://alsi.kz/ru/catalog/usiliteli-konvertory-adaptery-kontrollery-/kommutator-hp-enterprise-aruba-instant-on-1930-24g-4sfpsfp-switch-jl682aabb/</v>
      </c>
    </row>
    <row r="587" spans="1:5" ht="15" outlineLevel="3">
      <c r="A587" s="18">
        <v>206313</v>
      </c>
      <c r="B587" s="18" t="s">
        <v>2023</v>
      </c>
      <c r="C587" s="19" t="s">
        <v>2024</v>
      </c>
      <c r="D587" s="18" t="s">
        <v>2025</v>
      </c>
      <c r="E587" s="20" t="str">
        <f>HYPERLINK("https://alsi.kz/ru/catalog/usiliteli-konvertory-adaptery-kontrollery-/kommutator-hp-enterprise-aruba-instant-on-1930-24g-class4-poe-4sfpsfp-195w-switch-jl683aabb/","https://alsi.kz/ru/catalog/usiliteli-konvertory-adaptery-kontrollery-/kommutator-hp-enterprise-aruba-instant-on-1930-24g-class4-poe-4sfpsfp-195w-switch-jl683aabb/")</f>
        <v>https://alsi.kz/ru/catalog/usiliteli-konvertory-adaptery-kontrollery-/kommutator-hp-enterprise-aruba-instant-on-1930-24g-class4-poe-4sfpsfp-195w-switch-jl683aabb/</v>
      </c>
    </row>
    <row r="588" spans="1:5" ht="15" outlineLevel="3">
      <c r="A588" s="18">
        <v>228422</v>
      </c>
      <c r="B588" s="18" t="s">
        <v>2026</v>
      </c>
      <c r="C588" s="19" t="s">
        <v>2027</v>
      </c>
      <c r="D588" s="18" t="s">
        <v>2028</v>
      </c>
      <c r="E588" s="20" t="str">
        <f>HYPERLINK("https://alsi.kz/ru/catalog/usiliteli-konvertory-adaptery-kontrollery-/kommutator-hp-enterprise-aruba-instant-on-1930-24g-class4-poe-4sfpsfp-195w-switch-jl683babb/","https://alsi.kz/ru/catalog/usiliteli-konvertory-adaptery-kontrollery-/kommutator-hp-enterprise-aruba-instant-on-1930-24g-class4-poe-4sfpsfp-195w-switch-jl683babb/")</f>
        <v>https://alsi.kz/ru/catalog/usiliteli-konvertory-adaptery-kontrollery-/kommutator-hp-enterprise-aruba-instant-on-1930-24g-class4-poe-4sfpsfp-195w-switch-jl683babb/</v>
      </c>
    </row>
    <row r="589" spans="1:5" ht="15" outlineLevel="3">
      <c r="A589" s="18">
        <v>229145</v>
      </c>
      <c r="B589" s="18" t="s">
        <v>2029</v>
      </c>
      <c r="C589" s="19" t="s">
        <v>2030</v>
      </c>
      <c r="D589" s="18" t="s">
        <v>2031</v>
      </c>
      <c r="E589" s="20" t="str">
        <f>HYPERLINK("https://alsi.kz/ru/catalog/usiliteli-konvertory-adaptery-kontrollery-/kommutator-hp-enterprise-aruba-instant-on-1930-24g-class4-poe-4sfpsfp-370w-switch-jl684babb/","https://alsi.kz/ru/catalog/usiliteli-konvertory-adaptery-kontrollery-/kommutator-hp-enterprise-aruba-instant-on-1930-24g-class4-poe-4sfpsfp-370w-switch-jl684babb/")</f>
        <v>https://alsi.kz/ru/catalog/usiliteli-konvertory-adaptery-kontrollery-/kommutator-hp-enterprise-aruba-instant-on-1930-24g-class4-poe-4sfpsfp-370w-switch-jl684babb/</v>
      </c>
    </row>
    <row r="590" spans="1:5" ht="15" outlineLevel="3">
      <c r="A590" s="18">
        <v>206315</v>
      </c>
      <c r="B590" s="18" t="s">
        <v>2032</v>
      </c>
      <c r="C590" s="19" t="s">
        <v>2033</v>
      </c>
      <c r="D590" s="18" t="s">
        <v>2034</v>
      </c>
      <c r="E590" s="20" t="str">
        <f>HYPERLINK("https://alsi.kz/ru/catalog/usiliteli-konvertory-adaptery-kontrollery-/kommutator-hp-enterprise-aruba-instant-on-1930-48g-4sfpsfp-switch-jl685aabb/","https://alsi.kz/ru/catalog/usiliteli-konvertory-adaptery-kontrollery-/kommutator-hp-enterprise-aruba-instant-on-1930-48g-4sfpsfp-switch-jl685aabb/")</f>
        <v>https://alsi.kz/ru/catalog/usiliteli-konvertory-adaptery-kontrollery-/kommutator-hp-enterprise-aruba-instant-on-1930-48g-4sfpsfp-switch-jl685aabb/</v>
      </c>
    </row>
    <row r="591" spans="1:5" ht="15" outlineLevel="3">
      <c r="A591" s="18">
        <v>206316</v>
      </c>
      <c r="B591" s="18" t="s">
        <v>2035</v>
      </c>
      <c r="C591" s="19" t="s">
        <v>2036</v>
      </c>
      <c r="D591" s="18" t="s">
        <v>2037</v>
      </c>
      <c r="E591" s="20" t="str">
        <f>HYPERLINK("https://alsi.kz/ru/catalog/usiliteli-konvertory-adaptery-kontrollery-/kommutator-hp-enterprise-aruba-instant-on-1930-48g-class4-poe-4sfpsfp-370w-switch-jl686aabb/","https://alsi.kz/ru/catalog/usiliteli-konvertory-adaptery-kontrollery-/kommutator-hp-enterprise-aruba-instant-on-1930-48g-class4-poe-4sfpsfp-370w-switch-jl686aabb/")</f>
        <v>https://alsi.kz/ru/catalog/usiliteli-konvertory-adaptery-kontrollery-/kommutator-hp-enterprise-aruba-instant-on-1930-48g-class4-poe-4sfpsfp-370w-switch-jl686aabb/</v>
      </c>
    </row>
    <row r="592" spans="1:5" ht="15" outlineLevel="3">
      <c r="A592" s="18">
        <v>206311</v>
      </c>
      <c r="B592" s="18" t="s">
        <v>2038</v>
      </c>
      <c r="C592" s="19" t="s">
        <v>2039</v>
      </c>
      <c r="D592" s="18" t="s">
        <v>2040</v>
      </c>
      <c r="E592" s="20" t="str">
        <f>HYPERLINK("https://alsi.kz/ru/catalog/usiliteli-konvertory-adaptery-kontrollery-/kommutator-hp-enterprise-aruba-instant-on-1930-8g-class4-poe-2sfp-124w-switch-jl681aabb/","https://alsi.kz/ru/catalog/usiliteli-konvertory-adaptery-kontrollery-/kommutator-hp-enterprise-aruba-instant-on-1930-8g-class4-poe-2sfp-124w-switch-jl681aabb/")</f>
        <v>https://alsi.kz/ru/catalog/usiliteli-konvertory-adaptery-kontrollery-/kommutator-hp-enterprise-aruba-instant-on-1930-8g-class4-poe-2sfp-124w-switch-jl681aabb/</v>
      </c>
    </row>
    <row r="593" spans="1:5" ht="15" outlineLevel="3">
      <c r="A593" s="18">
        <v>219460</v>
      </c>
      <c r="B593" s="18" t="s">
        <v>2041</v>
      </c>
      <c r="C593" s="19" t="s">
        <v>2042</v>
      </c>
      <c r="D593" s="18" t="s">
        <v>2043</v>
      </c>
      <c r="E593" s="20" t="str">
        <f>HYPERLINK("https://alsi.kz/ru/catalog/usiliteli-konvertory-adaptery-kontrollery-/kommutator-hp-enterprise-aruba-instant-on-1960-12xgt-4sfp-switch-jl805aabb/","https://alsi.kz/ru/catalog/usiliteli-konvertory-adaptery-kontrollery-/kommutator-hp-enterprise-aruba-instant-on-1960-12xgt-4sfp-switch-jl805aabb/")</f>
        <v>https://alsi.kz/ru/catalog/usiliteli-konvertory-adaptery-kontrollery-/kommutator-hp-enterprise-aruba-instant-on-1960-12xgt-4sfp-switch-jl805aabb/</v>
      </c>
    </row>
    <row r="594" spans="1:5" ht="15" outlineLevel="3">
      <c r="A594" s="18">
        <v>222142</v>
      </c>
      <c r="B594" s="18" t="s">
        <v>2044</v>
      </c>
      <c r="C594" s="19" t="s">
        <v>2045</v>
      </c>
      <c r="D594" s="18" t="s">
        <v>2046</v>
      </c>
      <c r="E594" s="20" t="str">
        <f>HYPERLINK("https://alsi.kz/ru/catalog/usiliteli-konvertory-adaptery-kontrollery-/kommutator-hp-enterprise-aruba-instant-on-1960-24g-20p-class4-4p-class6-poe-2xgt-2sfp-370w-switch-/","https://alsi.kz/ru/catalog/usiliteli-konvertory-adaptery-kontrollery-/kommutator-hp-enterprise-aruba-instant-on-1960-24g-20p-class4-4p-class6-poe-2xgt-2sfp-370w-switch-/")</f>
        <v>https://alsi.kz/ru/catalog/usiliteli-konvertory-adaptery-kontrollery-/kommutator-hp-enterprise-aruba-instant-on-1960-24g-20p-class4-4p-class6-poe-2xgt-2sfp-370w-switch-/</v>
      </c>
    </row>
    <row r="595" spans="1:5" ht="15" outlineLevel="3">
      <c r="A595" s="18">
        <v>224592</v>
      </c>
      <c r="B595" s="18" t="s">
        <v>2047</v>
      </c>
      <c r="C595" s="19" t="s">
        <v>2048</v>
      </c>
      <c r="D595" s="18" t="s">
        <v>2049</v>
      </c>
      <c r="E595" s="20" t="str">
        <f>HYPERLINK("https://alsi.kz/ru/catalog/usiliteli-konvertory-adaptery-kontrollery-/kommutator-hp-enterprise-aruba-instant-on-1960-24g-2xgt-2sfp-switch-jl806aabb/","https://alsi.kz/ru/catalog/usiliteli-konvertory-adaptery-kontrollery-/kommutator-hp-enterprise-aruba-instant-on-1960-24g-2xgt-2sfp-switch-jl806aabb/")</f>
        <v>https://alsi.kz/ru/catalog/usiliteli-konvertory-adaptery-kontrollery-/kommutator-hp-enterprise-aruba-instant-on-1960-24g-2xgt-2sfp-switch-jl806aabb/</v>
      </c>
    </row>
    <row r="596" spans="1:5" ht="15" outlineLevel="3">
      <c r="A596" s="18">
        <v>224593</v>
      </c>
      <c r="B596" s="18" t="s">
        <v>2050</v>
      </c>
      <c r="C596" s="19" t="s">
        <v>2051</v>
      </c>
      <c r="D596" s="18" t="s">
        <v>2052</v>
      </c>
      <c r="E596" s="20" t="str">
        <f>HYPERLINK("https://alsi.kz/ru/catalog/usiliteli-konvertory-adaptery-kontrollery-/kommutator-hp-enterprise-aruba-instant-on-1960-48g-2xgt-2sfp-switch-jl808aabb/","https://alsi.kz/ru/catalog/usiliteli-konvertory-adaptery-kontrollery-/kommutator-hp-enterprise-aruba-instant-on-1960-48g-2xgt-2sfp-switch-jl808aabb/")</f>
        <v>https://alsi.kz/ru/catalog/usiliteli-konvertory-adaptery-kontrollery-/kommutator-hp-enterprise-aruba-instant-on-1960-48g-2xgt-2sfp-switch-jl808aabb/</v>
      </c>
    </row>
    <row r="597" spans="1:5" ht="15" outlineLevel="3">
      <c r="A597" s="18">
        <v>224623</v>
      </c>
      <c r="B597" s="18" t="s">
        <v>2053</v>
      </c>
      <c r="C597" s="19" t="s">
        <v>2054</v>
      </c>
      <c r="D597" s="18" t="s">
        <v>2055</v>
      </c>
      <c r="E597" s="20" t="str">
        <f>HYPERLINK("https://alsi.kz/ru/catalog/usiliteli-konvertory-adaptery-kontrollery-/kommutator-hp-enterprise-aruba-instant-on-1960-48g-40p-class4-8p-class6-poe-2xgt-2sfp-600w-switch-/","https://alsi.kz/ru/catalog/usiliteli-konvertory-adaptery-kontrollery-/kommutator-hp-enterprise-aruba-instant-on-1960-48g-40p-class4-8p-class6-poe-2xgt-2sfp-600w-switch-/")</f>
        <v>https://alsi.kz/ru/catalog/usiliteli-konvertory-adaptery-kontrollery-/kommutator-hp-enterprise-aruba-instant-on-1960-48g-40p-class4-8p-class6-poe-2xgt-2sfp-600w-switch-/</v>
      </c>
    </row>
    <row r="598" spans="1:5" ht="15" outlineLevel="3">
      <c r="A598" s="18">
        <v>218867</v>
      </c>
      <c r="B598" s="18" t="s">
        <v>2056</v>
      </c>
      <c r="C598" s="19" t="s">
        <v>2057</v>
      </c>
      <c r="D598" s="18" t="s">
        <v>2058</v>
      </c>
      <c r="E598" s="20" t="str">
        <f>HYPERLINK("https://alsi.kz/ru/catalog/usiliteli-konvertory-adaptery-kontrollery-/opciya-hp-enterprise-aruba-instant-on-ap22-flush-mount-sleeve-r6p90a/","https://alsi.kz/ru/catalog/usiliteli-konvertory-adaptery-kontrollery-/opciya-hp-enterprise-aruba-instant-on-ap22-flush-mount-sleeve-r6p90a/")</f>
        <v>https://alsi.kz/ru/catalog/usiliteli-konvertory-adaptery-kontrollery-/opciya-hp-enterprise-aruba-instant-on-ap22-flush-mount-sleeve-r6p90a/</v>
      </c>
    </row>
    <row r="599" spans="1:5" ht="15" outlineLevel="3">
      <c r="A599" s="18">
        <v>217197</v>
      </c>
      <c r="B599" s="18" t="s">
        <v>2059</v>
      </c>
      <c r="C599" s="19" t="s">
        <v>2060</v>
      </c>
      <c r="D599" s="18" t="s">
        <v>2061</v>
      </c>
      <c r="E599" s="20" t="str">
        <f>HYPERLINK("https://alsi.kz/ru/catalog/usiliteli-konvertory-adaptery-kontrollery-/radiomost-ubiquiti-powerbeam-pbe-m5-300-pbe-m5-300/","https://alsi.kz/ru/catalog/usiliteli-konvertory-adaptery-kontrollery-/radiomost-ubiquiti-powerbeam-pbe-m5-300-pbe-m5-300/")</f>
        <v>https://alsi.kz/ru/catalog/usiliteli-konvertory-adaptery-kontrollery-/radiomost-ubiquiti-powerbeam-pbe-m5-300-pbe-m5-300/</v>
      </c>
    </row>
    <row r="600" spans="1:5" ht="15" outlineLevel="3">
      <c r="A600" s="18">
        <v>227389</v>
      </c>
      <c r="B600" s="18" t="s">
        <v>2062</v>
      </c>
      <c r="C600" s="19" t="s">
        <v>2063</v>
      </c>
      <c r="D600" s="18" t="s">
        <v>2064</v>
      </c>
      <c r="E600" s="20" t="str">
        <f>HYPERLINK("https://alsi.kz/ru/catalog/usiliteli-konvertory-adaptery-kontrollery-/tochka-dostupa-hp-enterprise-aruba-ap-635-rw-tri-radio-2x22-80211ax-wi-fi-6e-internal-antennas-ca/","https://alsi.kz/ru/catalog/usiliteli-konvertory-adaptery-kontrollery-/tochka-dostupa-hp-enterprise-aruba-ap-635-rw-tri-radio-2x22-80211ax-wi-fi-6e-internal-antennas-ca/")</f>
        <v>https://alsi.kz/ru/catalog/usiliteli-konvertory-adaptery-kontrollery-/tochka-dostupa-hp-enterprise-aruba-ap-635-rw-tri-radio-2x22-80211ax-wi-fi-6e-internal-antennas-ca/</v>
      </c>
    </row>
    <row r="601" spans="1:5" ht="15" outlineLevel="3">
      <c r="A601" s="18">
        <v>196907</v>
      </c>
      <c r="B601" s="18" t="s">
        <v>2065</v>
      </c>
      <c r="C601" s="19" t="s">
        <v>2066</v>
      </c>
      <c r="D601" s="18" t="s">
        <v>2067</v>
      </c>
      <c r="E601" s="20" t="str">
        <f>HYPERLINK("https://alsi.kz/ru/catalog/usiliteli-konvertory-adaptery-kontrollery-/tochka-dostupa-hp-enterprise-aruba-instant-on-ap11-rw-access-point-r2w96a/","https://alsi.kz/ru/catalog/usiliteli-konvertory-adaptery-kontrollery-/tochka-dostupa-hp-enterprise-aruba-instant-on-ap11-rw-access-point-r2w96a/")</f>
        <v>https://alsi.kz/ru/catalog/usiliteli-konvertory-adaptery-kontrollery-/tochka-dostupa-hp-enterprise-aruba-instant-on-ap11-rw-access-point-r2w96a/</v>
      </c>
    </row>
    <row r="602" spans="1:5" ht="15" outlineLevel="3">
      <c r="A602" s="18">
        <v>196909</v>
      </c>
      <c r="B602" s="18" t="s">
        <v>2068</v>
      </c>
      <c r="C602" s="19" t="s">
        <v>2069</v>
      </c>
      <c r="D602" s="18" t="s">
        <v>2070</v>
      </c>
      <c r="E602" s="20" t="str">
        <f>HYPERLINK("https://alsi.kz/ru/catalog/usiliteli-konvertory-adaptery-kontrollery-/tochka-dostupa-hp-enterprise-aruba-instant-on-ap11d-rw-access-point-r2x16a/","https://alsi.kz/ru/catalog/usiliteli-konvertory-adaptery-kontrollery-/tochka-dostupa-hp-enterprise-aruba-instant-on-ap11d-rw-access-point-r2x16a/")</f>
        <v>https://alsi.kz/ru/catalog/usiliteli-konvertory-adaptery-kontrollery-/tochka-dostupa-hp-enterprise-aruba-instant-on-ap11d-rw-access-point-r2x16a/</v>
      </c>
    </row>
    <row r="603" spans="1:5" ht="15" outlineLevel="3">
      <c r="A603" s="18">
        <v>232171</v>
      </c>
      <c r="B603" s="18" t="s">
        <v>2071</v>
      </c>
      <c r="C603" s="19" t="s">
        <v>2072</v>
      </c>
      <c r="D603" s="18" t="s">
        <v>2073</v>
      </c>
      <c r="E603" s="20" t="str">
        <f>HYPERLINK("https://alsi.kz/ru/catalog/usiliteli-konvertory-adaptery-kontrollery-/tochka-dostupa-hp-enterprise-aruba-instant-on-ap11d-access-point-and-psu-bundle-base-ww-r6k64aac3/","https://alsi.kz/ru/catalog/usiliteli-konvertory-adaptery-kontrollery-/tochka-dostupa-hp-enterprise-aruba-instant-on-ap11d-access-point-and-psu-bundle-base-ww-r6k64aac3/")</f>
        <v>https://alsi.kz/ru/catalog/usiliteli-konvertory-adaptery-kontrollery-/tochka-dostupa-hp-enterprise-aruba-instant-on-ap11d-access-point-and-psu-bundle-base-ww-r6k64aac3/</v>
      </c>
    </row>
    <row r="604" spans="1:5" ht="15" outlineLevel="3">
      <c r="A604" s="18">
        <v>198384</v>
      </c>
      <c r="B604" s="18" t="s">
        <v>2074</v>
      </c>
      <c r="C604" s="19" t="s">
        <v>2075</v>
      </c>
      <c r="D604" s="18" t="s">
        <v>2076</v>
      </c>
      <c r="E604" s="20" t="str">
        <f>HYPERLINK("https://alsi.kz/ru/catalog/usiliteli-konvertory-adaptery-kontrollery-/tochka-dostupa-hp-enterprise-aruba-instant-on-ap15-rw-4x4-11ac-wave2-indoor-access-point-r2x06a/","https://alsi.kz/ru/catalog/usiliteli-konvertory-adaptery-kontrollery-/tochka-dostupa-hp-enterprise-aruba-instant-on-ap15-rw-4x4-11ac-wave2-indoor-access-point-r2x06a/")</f>
        <v>https://alsi.kz/ru/catalog/usiliteli-konvertory-adaptery-kontrollery-/tochka-dostupa-hp-enterprise-aruba-instant-on-ap15-rw-4x4-11ac-wave2-indoor-access-point-r2x06a/</v>
      </c>
    </row>
    <row r="605" spans="1:5" ht="15" outlineLevel="3">
      <c r="A605" s="18">
        <v>206317</v>
      </c>
      <c r="B605" s="18" t="s">
        <v>2077</v>
      </c>
      <c r="C605" s="19" t="s">
        <v>2078</v>
      </c>
      <c r="D605" s="18" t="s">
        <v>2079</v>
      </c>
      <c r="E605" s="20" t="str">
        <f>HYPERLINK("https://alsi.kz/ru/catalog/usiliteli-konvertory-adaptery-kontrollery-/tochka-dostupa-hp-enterprise-aruba-instant-on-ap17-rw-2x2-11ac-wave2-outdoor-access-point-r2x11a/","https://alsi.kz/ru/catalog/usiliteli-konvertory-adaptery-kontrollery-/tochka-dostupa-hp-enterprise-aruba-instant-on-ap17-rw-2x2-11ac-wave2-outdoor-access-point-r2x11a/")</f>
        <v>https://alsi.kz/ru/catalog/usiliteli-konvertory-adaptery-kontrollery-/tochka-dostupa-hp-enterprise-aruba-instant-on-ap17-rw-2x2-11ac-wave2-outdoor-access-point-r2x11a/</v>
      </c>
    </row>
    <row r="606" spans="1:5" ht="15" outlineLevel="3">
      <c r="A606" s="18">
        <v>217529</v>
      </c>
      <c r="B606" s="18" t="s">
        <v>2080</v>
      </c>
      <c r="C606" s="19" t="s">
        <v>2081</v>
      </c>
      <c r="D606" s="18" t="s">
        <v>2082</v>
      </c>
      <c r="E606" s="20" t="str">
        <f>HYPERLINK("https://alsi.kz/ru/catalog/usiliteli-konvertory-adaptery-kontrollery-/tochka-dostupa-hp-enterprise-aruba-instant-on-ap22-with-12v18w-power-adaptor-eu-bundle-r6m50a/","https://alsi.kz/ru/catalog/usiliteli-konvertory-adaptery-kontrollery-/tochka-dostupa-hp-enterprise-aruba-instant-on-ap22-with-12v18w-power-adaptor-eu-bundle-r6m50a/")</f>
        <v>https://alsi.kz/ru/catalog/usiliteli-konvertory-adaptery-kontrollery-/tochka-dostupa-hp-enterprise-aruba-instant-on-ap22-with-12v18w-power-adaptor-eu-bundle-r6m50a/</v>
      </c>
    </row>
    <row r="607" spans="1:5" ht="15" outlineLevel="3">
      <c r="A607" s="18">
        <v>224604</v>
      </c>
      <c r="B607" s="18" t="s">
        <v>2083</v>
      </c>
      <c r="C607" s="19" t="s">
        <v>2084</v>
      </c>
      <c r="D607" s="18" t="s">
        <v>2085</v>
      </c>
      <c r="E607" s="20" t="str">
        <f>HYPERLINK("https://alsi.kz/ru/catalog/usiliteli-konvertory-adaptery-kontrollery-/tochka-dostupa-hp-enterprise-aruba-instant-on-ap25-rw-4x4-wi-fi-6-indoor-access-point-r9b28a/","https://alsi.kz/ru/catalog/usiliteli-konvertory-adaptery-kontrollery-/tochka-dostupa-hp-enterprise-aruba-instant-on-ap25-rw-4x4-wi-fi-6-indoor-access-point-r9b28a/")</f>
        <v>https://alsi.kz/ru/catalog/usiliteli-konvertory-adaptery-kontrollery-/tochka-dostupa-hp-enterprise-aruba-instant-on-ap25-rw-4x4-wi-fi-6-indoor-access-point-r9b28a/</v>
      </c>
    </row>
    <row r="608" spans="1:5" ht="15" outlineLevel="3">
      <c r="A608" s="18">
        <v>237605</v>
      </c>
      <c r="B608" s="18" t="s">
        <v>2086</v>
      </c>
      <c r="C608" s="19" t="s">
        <v>2087</v>
      </c>
      <c r="D608" s="18" t="s">
        <v>2088</v>
      </c>
      <c r="E608" s="20" t="str">
        <f>HYPERLINK("https://alsi.kz/ru/catalog/usiliteli-konvertory-adaptery-kontrollery-/tochka-dostupa-hp-enterprise-aruba-instant-on-ap25-with-12v18w-power-adaptor-r9b34aac3/","https://alsi.kz/ru/catalog/usiliteli-konvertory-adaptery-kontrollery-/tochka-dostupa-hp-enterprise-aruba-instant-on-ap25-with-12v18w-power-adaptor-r9b34aac3/")</f>
        <v>https://alsi.kz/ru/catalog/usiliteli-konvertory-adaptery-kontrollery-/tochka-dostupa-hp-enterprise-aruba-instant-on-ap25-with-12v18w-power-adaptor-r9b34aac3/</v>
      </c>
    </row>
    <row r="609" spans="1:5" ht="15" outlineLevel="3">
      <c r="A609" s="18">
        <v>189454</v>
      </c>
      <c r="B609" s="18" t="s">
        <v>2089</v>
      </c>
      <c r="C609" s="19" t="s">
        <v>2090</v>
      </c>
      <c r="D609" s="18" t="s">
        <v>2091</v>
      </c>
      <c r="E609" s="20" t="str">
        <f>HYPERLINK("https://alsi.kz/ru/catalog/usiliteli-konvertory-adaptery-kontrollery-/transiver-hp-enterprise-aruba-10g-sfp-lc-sr-300m-mmf-xcvr-j9150d/","https://alsi.kz/ru/catalog/usiliteli-konvertory-adaptery-kontrollery-/transiver-hp-enterprise-aruba-10g-sfp-lc-sr-300m-mmf-xcvr-j9150d/")</f>
        <v>https://alsi.kz/ru/catalog/usiliteli-konvertory-adaptery-kontrollery-/transiver-hp-enterprise-aruba-10g-sfp-lc-sr-300m-mmf-xcvr-j9150d/</v>
      </c>
    </row>
    <row r="610" spans="1:5" ht="15" outlineLevel="3">
      <c r="A610" s="18">
        <v>227387</v>
      </c>
      <c r="B610" s="18" t="s">
        <v>2092</v>
      </c>
      <c r="C610" s="19" t="s">
        <v>2093</v>
      </c>
      <c r="D610" s="18" t="s">
        <v>2094</v>
      </c>
      <c r="E610" s="20" t="str">
        <f>HYPERLINK("https://alsi.kz/ru/catalog/usiliteli-konvertory-adaptery-kontrollery-/transiver-hpe-aruba-1g-ind-temp-sfp-lc-lx-10km-smf-transceiver-jl781a/","https://alsi.kz/ru/catalog/usiliteli-konvertory-adaptery-kontrollery-/transiver-hpe-aruba-1g-ind-temp-sfp-lc-lx-10km-smf-transceiver-jl781a/")</f>
        <v>https://alsi.kz/ru/catalog/usiliteli-konvertory-adaptery-kontrollery-/transiver-hpe-aruba-1g-ind-temp-sfp-lc-lx-10km-smf-transceiver-jl781a/</v>
      </c>
    </row>
    <row r="611" spans="1:5" ht="15" outlineLevel="3">
      <c r="A611" s="18">
        <v>227386</v>
      </c>
      <c r="B611" s="18" t="s">
        <v>2095</v>
      </c>
      <c r="C611" s="19" t="s">
        <v>2096</v>
      </c>
      <c r="D611" s="18" t="s">
        <v>2097</v>
      </c>
      <c r="E611" s="20" t="str">
        <f>HYPERLINK("https://alsi.kz/ru/catalog/usiliteli-konvertory-adaptery-kontrollery-/transiver-hpe-aruba-1g-ind-temp-sfp-lc-sx-500m-mmf-transceiver-jl780a/","https://alsi.kz/ru/catalog/usiliteli-konvertory-adaptery-kontrollery-/transiver-hpe-aruba-1g-ind-temp-sfp-lc-sx-500m-mmf-transceiver-jl780a/")</f>
        <v>https://alsi.kz/ru/catalog/usiliteli-konvertory-adaptery-kontrollery-/transiver-hpe-aruba-1g-ind-temp-sfp-lc-sx-500m-mmf-transceiver-jl780a/</v>
      </c>
    </row>
    <row r="612" spans="1:5" ht="15" outlineLevel="3">
      <c r="A612" s="18">
        <v>186676</v>
      </c>
      <c r="B612" s="18" t="s">
        <v>2098</v>
      </c>
      <c r="C612" s="19" t="s">
        <v>2099</v>
      </c>
      <c r="D612" s="18" t="s">
        <v>2100</v>
      </c>
      <c r="E612" s="20" t="str">
        <f>HYPERLINK("https://alsi.kz/ru/catalog/usiliteli-konvertory-adaptery-kontrollery-/transiver-hp-enterprise-aruba-1g-sfp-lc-lx-10km-smf-xcvr-j4859d/","https://alsi.kz/ru/catalog/usiliteli-konvertory-adaptery-kontrollery-/transiver-hp-enterprise-aruba-1g-sfp-lc-lx-10km-smf-xcvr-j4859d/")</f>
        <v>https://alsi.kz/ru/catalog/usiliteli-konvertory-adaptery-kontrollery-/transiver-hp-enterprise-aruba-1g-sfp-lc-lx-10km-smf-xcvr-j4859d/</v>
      </c>
    </row>
    <row r="613" spans="1:5" ht="15" outlineLevel="3">
      <c r="A613" s="18">
        <v>183751</v>
      </c>
      <c r="B613" s="18" t="s">
        <v>2101</v>
      </c>
      <c r="C613" s="19" t="s">
        <v>2102</v>
      </c>
      <c r="D613" s="18" t="s">
        <v>2103</v>
      </c>
      <c r="E613" s="20" t="str">
        <f>HYPERLINK("https://alsi.kz/ru/catalog/usiliteli-konvertory-adaptery-kontrollery-/transiver-hp-enterprise-aruba-1g-sfp-lc-sx-500m-mmf-xcvr-j4858d/","https://alsi.kz/ru/catalog/usiliteli-konvertory-adaptery-kontrollery-/transiver-hp-enterprise-aruba-1g-sfp-lc-sx-500m-mmf-xcvr-j4858d/")</f>
        <v>https://alsi.kz/ru/catalog/usiliteli-konvertory-adaptery-kontrollery-/transiver-hp-enterprise-aruba-1g-sfp-lc-sx-500m-mmf-xcvr-j4858d/</v>
      </c>
    </row>
    <row r="614" spans="1:5" ht="15" outlineLevel="3">
      <c r="A614" s="18">
        <v>179392</v>
      </c>
      <c r="B614" s="18" t="s">
        <v>2104</v>
      </c>
      <c r="C614" s="19" t="s">
        <v>2105</v>
      </c>
      <c r="D614" s="18" t="s">
        <v>2106</v>
      </c>
      <c r="E614" s="20" t="str">
        <f>HYPERLINK("https://alsi.kz/ru/catalog/usiliteli-konvertory-adaptery-kontrollery-/transiver-hp-enterprise-aruba-1g-sfp-rj45-t-100m-cat5e-transceiver-j8177d/","https://alsi.kz/ru/catalog/usiliteli-konvertory-adaptery-kontrollery-/transiver-hp-enterprise-aruba-1g-sfp-rj45-t-100m-cat5e-transceiver-j8177d/")</f>
        <v>https://alsi.kz/ru/catalog/usiliteli-konvertory-adaptery-kontrollery-/transiver-hp-enterprise-aruba-1g-sfp-rj45-t-100m-cat5e-transceiver-j8177d/</v>
      </c>
    </row>
    <row r="615" spans="1:5" ht="15" outlineLevel="3">
      <c r="A615" s="18">
        <v>227384</v>
      </c>
      <c r="B615" s="18" t="s">
        <v>2107</v>
      </c>
      <c r="C615" s="19" t="s">
        <v>2108</v>
      </c>
      <c r="D615" s="18" t="s">
        <v>2109</v>
      </c>
      <c r="E615" s="20" t="str">
        <f>HYPERLINK("https://alsi.kz/ru/catalog/usiliteli-konvertory-adaptery-kontrollery-/transiver-hpe-aruba-25g-sfp28-lc-sr-100m-mmf-transceiver-jl484a/","https://alsi.kz/ru/catalog/usiliteli-konvertory-adaptery-kontrollery-/transiver-hpe-aruba-25g-sfp28-lc-sr-100m-mmf-transceiver-jl484a/")</f>
        <v>https://alsi.kz/ru/catalog/usiliteli-konvertory-adaptery-kontrollery-/transiver-hpe-aruba-25g-sfp28-lc-sr-100m-mmf-transceiver-jl484a/</v>
      </c>
    </row>
    <row r="616" spans="1:5" ht="15" outlineLevel="3">
      <c r="A616" s="18">
        <v>223123</v>
      </c>
      <c r="B616" s="18" t="s">
        <v>2110</v>
      </c>
      <c r="C616" s="19" t="s">
        <v>2111</v>
      </c>
      <c r="D616" s="18" t="s">
        <v>2112</v>
      </c>
      <c r="E616" s="20" t="str">
        <f>HYPERLINK("https://alsi.kz/ru/catalog/usiliteli-konvertory-adaptery-kontrollery-/transiver-hp-enterprise-aruba-instant-on-10g-sfp-lc-sr-300m-om3-mmf-transceiver-r9d18a/","https://alsi.kz/ru/catalog/usiliteli-konvertory-adaptery-kontrollery-/transiver-hp-enterprise-aruba-instant-on-10g-sfp-lc-sr-300m-om3-mmf-transceiver-r9d18a/")</f>
        <v>https://alsi.kz/ru/catalog/usiliteli-konvertory-adaptery-kontrollery-/transiver-hp-enterprise-aruba-instant-on-10g-sfp-lc-sr-300m-om3-mmf-transceiver-r9d18a/</v>
      </c>
    </row>
    <row r="617" spans="1:5" ht="15" outlineLevel="3">
      <c r="A617" s="18">
        <v>230348</v>
      </c>
      <c r="B617" s="18" t="s">
        <v>2113</v>
      </c>
      <c r="C617" s="19" t="s">
        <v>2114</v>
      </c>
      <c r="D617" s="18" t="s">
        <v>2115</v>
      </c>
      <c r="E617" s="20" t="str">
        <f>HYPERLINK("https://alsi.kz/ru/catalog/usiliteli-konvertory-adaptery-kontrollery-/transiver-hp-enterprise-aruba-instant-on-1g-sfp-rj45-t-100m-cat5e-transceiver-r9d17a/","https://alsi.kz/ru/catalog/usiliteli-konvertory-adaptery-kontrollery-/transiver-hp-enterprise-aruba-instant-on-1g-sfp-rj45-t-100m-cat5e-transceiver-r9d17a/")</f>
        <v>https://alsi.kz/ru/catalog/usiliteli-konvertory-adaptery-kontrollery-/transiver-hp-enterprise-aruba-instant-on-1g-sfp-rj45-t-100m-cat5e-transceiver-r9d17a/</v>
      </c>
    </row>
    <row r="618" spans="1:5" ht="15" outlineLevel="3">
      <c r="A618" s="18">
        <v>83721</v>
      </c>
      <c r="B618" s="18" t="s">
        <v>2116</v>
      </c>
      <c r="C618" s="19" t="s">
        <v>2117</v>
      </c>
      <c r="D618" s="18" t="s">
        <v>2118</v>
      </c>
      <c r="E618" s="20" t="str">
        <f>HYPERLINK("https://alsi.kz/ru/catalog/usiliteli-konvertory-adaptery-kontrollery-/transiver-hp-enterprise-x120-1g-sfp-lc-lx-jd119b/","https://alsi.kz/ru/catalog/usiliteli-konvertory-adaptery-kontrollery-/transiver-hp-enterprise-x120-1g-sfp-lc-lx-jd119b/")</f>
        <v>https://alsi.kz/ru/catalog/usiliteli-konvertory-adaptery-kontrollery-/transiver-hp-enterprise-x120-1g-sfp-lc-lx-jd119b/</v>
      </c>
    </row>
    <row r="619" spans="1:5" ht="15" outlineLevel="3">
      <c r="A619" s="18">
        <v>78433</v>
      </c>
      <c r="B619" s="18" t="s">
        <v>2119</v>
      </c>
      <c r="C619" s="19" t="s">
        <v>2120</v>
      </c>
      <c r="D619" s="18" t="s">
        <v>2121</v>
      </c>
      <c r="E619" s="20" t="str">
        <f>HYPERLINK("https://alsi.kz/ru/catalog/usiliteli-konvertory-adaptery-kontrollery-/transiver-hp-enterprise-x120-1gb-sfp-lc-sx-jd118b/","https://alsi.kz/ru/catalog/usiliteli-konvertory-adaptery-kontrollery-/transiver-hp-enterprise-x120-1gb-sfp-lc-sx-jd118b/")</f>
        <v>https://alsi.kz/ru/catalog/usiliteli-konvertory-adaptery-kontrollery-/transiver-hp-enterprise-x120-1gb-sfp-lc-sx-jd118b/</v>
      </c>
    </row>
    <row r="620" spans="1:5" ht="15" outlineLevel="2">
      <c r="A620" s="15" t="s">
        <v>2122</v>
      </c>
      <c r="B620" s="16"/>
      <c r="C620" s="16"/>
      <c r="D620" s="17"/>
      <c r="E620" s="14" t="str">
        <f>HYPERLINK("http://alsi.kz/ru/catalog/oborudovanie-cisco/","http://alsi.kz/ru/catalog/oborudovanie-cisco/")</f>
        <v>http://alsi.kz/ru/catalog/oborudovanie-cisco/</v>
      </c>
    </row>
    <row r="621" spans="1:5" ht="15" outlineLevel="3">
      <c r="A621" s="18">
        <v>226604</v>
      </c>
      <c r="B621" s="18" t="s">
        <v>2123</v>
      </c>
      <c r="C621" s="19" t="s">
        <v>2124</v>
      </c>
      <c r="D621" s="18" t="s">
        <v>2125</v>
      </c>
      <c r="E621" s="20" t="str">
        <f>HYPERLINK("https://alsi.kz/ru/catalog/oborudovanie-cisco/rasshirennaya-garantiya-cisco-con-snt-p3a050a0-con-snt-p3a050a0/","https://alsi.kz/ru/catalog/oborudovanie-cisco/rasshirennaya-garantiya-cisco-con-snt-p3a050a0-con-snt-p3a050a0/")</f>
        <v>https://alsi.kz/ru/catalog/oborudovanie-cisco/rasshirennaya-garantiya-cisco-con-snt-p3a050a0-con-snt-p3a050a0/</v>
      </c>
    </row>
    <row r="622" spans="1:5" ht="15" outlineLevel="3">
      <c r="A622" s="18">
        <v>229241</v>
      </c>
      <c r="B622" s="18" t="s">
        <v>2126</v>
      </c>
      <c r="C622" s="19" t="s">
        <v>2127</v>
      </c>
      <c r="D622" s="18" t="s">
        <v>2128</v>
      </c>
      <c r="E622" s="20" t="str">
        <f>HYPERLINK("https://alsi.kz/ru/catalog/oborudovanie-cisco/rasshirennaya-garantiya-cisco-con-snt-p8rk95r1-con-snt-p8rk95r1/","https://alsi.kz/ru/catalog/oborudovanie-cisco/rasshirennaya-garantiya-cisco-con-snt-p8rk95r1-con-snt-p8rk95r1/")</f>
        <v>https://alsi.kz/ru/catalog/oborudovanie-cisco/rasshirennaya-garantiya-cisco-con-snt-p8rk95r1-con-snt-p8rk95r1/</v>
      </c>
    </row>
    <row r="623" spans="1:5" ht="15" outlineLevel="3">
      <c r="A623" s="18">
        <v>227825</v>
      </c>
      <c r="B623" s="18" t="s">
        <v>2129</v>
      </c>
      <c r="C623" s="19" t="s">
        <v>2130</v>
      </c>
      <c r="D623" s="18" t="s">
        <v>2131</v>
      </c>
      <c r="E623" s="20" t="str">
        <f>HYPERLINK("https://alsi.kz/ru/catalog/oborudovanie-cisco/rasshirennaya-garantiya-cisco-con-snt-p8tk96t9-con-snt-p8tk96t9/","https://alsi.kz/ru/catalog/oborudovanie-cisco/rasshirennaya-garantiya-cisco-con-snt-p8tk96t9-con-snt-p8tk96t9/")</f>
        <v>https://alsi.kz/ru/catalog/oborudovanie-cisco/rasshirennaya-garantiya-cisco-con-snt-p8tk96t9-con-snt-p8tk96t9/</v>
      </c>
    </row>
    <row r="624" spans="1:5" ht="15" outlineLevel="1">
      <c r="A624" s="11" t="s">
        <v>2132</v>
      </c>
      <c r="B624" s="12"/>
      <c r="C624" s="12"/>
      <c r="D624" s="13"/>
      <c r="E624" s="14" t="str">
        <f>HYPERLINK("http://alsi.kz/ru/catalog/komplektuyushchie-i-aksessuary/","http://alsi.kz/ru/catalog/komplektuyushchie-i-aksessuary/")</f>
        <v>http://alsi.kz/ru/catalog/komplektuyushchie-i-aksessuary/</v>
      </c>
    </row>
    <row r="625" spans="1:5" ht="15" outlineLevel="2">
      <c r="A625" s="15" t="s">
        <v>2133</v>
      </c>
      <c r="B625" s="16"/>
      <c r="C625" s="16"/>
      <c r="D625" s="17"/>
      <c r="E625" s="14" t="str">
        <f>HYPERLINK("http://alsi.kz/ru/catalog/web-kamery-/","http://alsi.kz/ru/catalog/web-kamery-/")</f>
        <v>http://alsi.kz/ru/catalog/web-kamery-/</v>
      </c>
    </row>
    <row r="626" spans="1:5" ht="15" outlineLevel="3">
      <c r="A626" s="18" t="s">
        <v>2134</v>
      </c>
      <c r="B626" s="18" t="s">
        <v>2135</v>
      </c>
      <c r="C626" s="19" t="s">
        <v>2136</v>
      </c>
      <c r="D626" s="18" t="s">
        <v>2137</v>
      </c>
      <c r="E626" s="20" t="str">
        <f>HYPERLINK("https://alsi.kz/ru/catalog/web-kamery-/jabra-panacast-usb-hub-14207-58/","https://alsi.kz/ru/catalog/web-kamery-/jabra-panacast-usb-hub-14207-58/")</f>
        <v>https://alsi.kz/ru/catalog/web-kamery-/jabra-panacast-usb-hub-14207-58/</v>
      </c>
    </row>
    <row r="627" spans="1:5" ht="15" outlineLevel="3">
      <c r="A627" s="18" t="s">
        <v>2138</v>
      </c>
      <c r="B627" s="18" t="s">
        <v>2139</v>
      </c>
      <c r="C627" s="19" t="s">
        <v>2140</v>
      </c>
      <c r="D627" s="18" t="s">
        <v>2141</v>
      </c>
      <c r="E627" s="20" t="str">
        <f>HYPERLINK("https://alsi.kz/ru/catalog/web-kamery-/jabra-panacast-usb-kabel-14202-09/","https://alsi.kz/ru/catalog/web-kamery-/jabra-panacast-usb-kabel-14202-09/")</f>
        <v>https://alsi.kz/ru/catalog/web-kamery-/jabra-panacast-usb-kabel-14202-09/</v>
      </c>
    </row>
    <row r="628" spans="1:5" ht="15" outlineLevel="3">
      <c r="A628" s="18" t="s">
        <v>2142</v>
      </c>
      <c r="B628" s="18" t="s">
        <v>2143</v>
      </c>
      <c r="C628" s="19" t="s">
        <v>2144</v>
      </c>
      <c r="D628" s="18" t="s">
        <v>2145</v>
      </c>
      <c r="E628" s="20" t="str">
        <f>HYPERLINK("https://alsi.kz/ru/catalog/web-kamery-/jabra-panacast-usb-cable-14202-10/","https://alsi.kz/ru/catalog/web-kamery-/jabra-panacast-usb-cable-14202-10/")</f>
        <v>https://alsi.kz/ru/catalog/web-kamery-/jabra-panacast-usb-cable-14202-10/</v>
      </c>
    </row>
    <row r="629" spans="1:5" ht="15" outlineLevel="3">
      <c r="A629" s="18">
        <v>210408</v>
      </c>
      <c r="B629" s="18">
        <v>32200002407</v>
      </c>
      <c r="C629" s="19" t="s">
        <v>2146</v>
      </c>
      <c r="D629" s="18" t="s">
        <v>2147</v>
      </c>
      <c r="E629" s="20" t="str">
        <f>HYPERLINK("https://alsi.kz/ru/catalog/web-kamery-/vebkamera-genius-qcam-6000-black-32200002400/","https://alsi.kz/ru/catalog/web-kamery-/vebkamera-genius-qcam-6000-black-32200002400/")</f>
        <v>https://alsi.kz/ru/catalog/web-kamery-/vebkamera-genius-qcam-6000-black-32200002400/</v>
      </c>
    </row>
    <row r="630" spans="1:5" ht="15" outlineLevel="3">
      <c r="A630" s="18" t="s">
        <v>2148</v>
      </c>
      <c r="B630" s="18" t="s">
        <v>2149</v>
      </c>
      <c r="C630" s="19" t="s">
        <v>2150</v>
      </c>
      <c r="D630" s="18" t="s">
        <v>2151</v>
      </c>
      <c r="E630" s="20" t="str">
        <f>HYPERLINK("https://alsi.kz/ru/catalog/web-kamery-/veb-kamera-logitech-brio-300-full-hd-black-960-001438/","https://alsi.kz/ru/catalog/web-kamery-/veb-kamera-logitech-brio-300-full-hd-black-960-001438/")</f>
        <v>https://alsi.kz/ru/catalog/web-kamery-/veb-kamera-logitech-brio-300-full-hd-black-960-001438/</v>
      </c>
    </row>
    <row r="631" spans="1:5" ht="15" outlineLevel="3">
      <c r="A631" s="18" t="s">
        <v>2152</v>
      </c>
      <c r="B631" s="18" t="s">
        <v>2153</v>
      </c>
      <c r="C631" s="19" t="s">
        <v>2154</v>
      </c>
      <c r="D631" s="18" t="s">
        <v>2155</v>
      </c>
      <c r="E631" s="20" t="str">
        <f>HYPERLINK("https://alsi.kz/ru/catalog/web-kamery-/veb-kamera-logitech-c922-pro-stream-960-001088/","https://alsi.kz/ru/catalog/web-kamery-/veb-kamera-logitech-c922-pro-stream-960-001088/")</f>
        <v>https://alsi.kz/ru/catalog/web-kamery-/veb-kamera-logitech-c922-pro-stream-960-001088/</v>
      </c>
    </row>
    <row r="632" spans="1:5" ht="15" outlineLevel="3">
      <c r="A632" s="18" t="s">
        <v>2156</v>
      </c>
      <c r="B632" s="18" t="s">
        <v>2157</v>
      </c>
      <c r="C632" s="19" t="s">
        <v>2158</v>
      </c>
      <c r="D632" s="18" t="s">
        <v>2159</v>
      </c>
      <c r="E632" s="20" t="str">
        <f>HYPERLINK("https://alsi.kz/ru/catalog/web-kamery-/veb-kamera-logitech-c922-pro-stream-black-960-001089/","https://alsi.kz/ru/catalog/web-kamery-/veb-kamera-logitech-c922-pro-stream-black-960-001089/")</f>
        <v>https://alsi.kz/ru/catalog/web-kamery-/veb-kamera-logitech-c922-pro-stream-black-960-001089/</v>
      </c>
    </row>
    <row r="633" spans="1:5" ht="15" outlineLevel="3">
      <c r="A633" s="18" t="s">
        <v>2160</v>
      </c>
      <c r="B633" s="18" t="s">
        <v>2161</v>
      </c>
      <c r="C633" s="19" t="s">
        <v>2162</v>
      </c>
      <c r="D633" s="18" t="s">
        <v>2163</v>
      </c>
      <c r="E633" s="20" t="str">
        <f>HYPERLINK("https://alsi.kz/ru/catalog/web-kamery-/veb-kamera-rapoo-c200-c200/","https://alsi.kz/ru/catalog/web-kamery-/veb-kamera-rapoo-c200-c200/")</f>
        <v>https://alsi.kz/ru/catalog/web-kamery-/veb-kamera-rapoo-c200-c200/</v>
      </c>
    </row>
    <row r="634" spans="1:5" ht="15" outlineLevel="3">
      <c r="A634" s="18">
        <v>210638</v>
      </c>
      <c r="B634" s="18" t="s">
        <v>2164</v>
      </c>
      <c r="C634" s="19" t="s">
        <v>2165</v>
      </c>
      <c r="D634" s="18" t="s">
        <v>2166</v>
      </c>
      <c r="E634" s="20" t="str">
        <f>HYPERLINK("https://alsi.kz/ru/catalog/web-kamery-/kamera-dahua-dh-ipc-hfw1230sp-036-dh-ipc-hfw123-0sp-036/","https://alsi.kz/ru/catalog/web-kamery-/kamera-dahua-dh-ipc-hfw1230sp-036-dh-ipc-hfw123-0sp-036/")</f>
        <v>https://alsi.kz/ru/catalog/web-kamery-/kamera-dahua-dh-ipc-hfw1230sp-036-dh-ipc-hfw123-0sp-036/</v>
      </c>
    </row>
    <row r="635" spans="1:5" ht="15" outlineLevel="3">
      <c r="A635" s="18" t="s">
        <v>2167</v>
      </c>
      <c r="B635" s="18" t="s">
        <v>2168</v>
      </c>
      <c r="C635" s="19" t="s">
        <v>2169</v>
      </c>
      <c r="D635" s="18" t="s">
        <v>2170</v>
      </c>
      <c r="E635" s="20" t="str">
        <f>HYPERLINK("https://alsi.kz/ru/catalog/web-kamery-/jabra-panacast-usb-veb-kamera-8100-119/","https://alsi.kz/ru/catalog/web-kamery-/jabra-panacast-usb-veb-kamera-8100-119/")</f>
        <v>https://alsi.kz/ru/catalog/web-kamery-/jabra-panacast-usb-veb-kamera-8100-119/</v>
      </c>
    </row>
    <row r="636" spans="1:5" ht="15" outlineLevel="3">
      <c r="A636" s="18">
        <v>218334</v>
      </c>
      <c r="B636" s="18" t="s">
        <v>2171</v>
      </c>
      <c r="C636" s="19" t="s">
        <v>2172</v>
      </c>
      <c r="D636" s="18" t="s">
        <v>2173</v>
      </c>
      <c r="E636" s="20" t="str">
        <f>HYPERLINK("https://alsi.kz/ru/catalog/web-kamery-/kreplenie-jabra-14207-75-14207-75/","https://alsi.kz/ru/catalog/web-kamery-/kreplenie-jabra-14207-75-14207-75/")</f>
        <v>https://alsi.kz/ru/catalog/web-kamery-/kreplenie-jabra-14207-75-14207-75/</v>
      </c>
    </row>
    <row r="637" spans="1:5" ht="15" outlineLevel="3">
      <c r="A637" s="18" t="s">
        <v>2174</v>
      </c>
      <c r="B637" s="18" t="s">
        <v>2175</v>
      </c>
      <c r="C637" s="19" t="s">
        <v>2176</v>
      </c>
      <c r="D637" s="18" t="s">
        <v>2177</v>
      </c>
      <c r="E637" s="20" t="str">
        <f>HYPERLINK("https://alsi.kz/ru/catalog/web-kamery-/jabra-panacast-nastennoe-kreplenie-14207-57/","https://alsi.kz/ru/catalog/web-kamery-/jabra-panacast-nastennoe-kreplenie-14207-57/")</f>
        <v>https://alsi.kz/ru/catalog/web-kamery-/jabra-panacast-nastennoe-kreplenie-14207-57/</v>
      </c>
    </row>
    <row r="638" spans="1:5" ht="15" outlineLevel="2">
      <c r="A638" s="15" t="s">
        <v>2178</v>
      </c>
      <c r="B638" s="16"/>
      <c r="C638" s="16"/>
      <c r="D638" s="17"/>
      <c r="E638" s="14" t="str">
        <f>HYPERLINK("http://alsi.kz/ru/catalog/videokarty/","http://alsi.kz/ru/catalog/videokarty/")</f>
        <v>http://alsi.kz/ru/catalog/videokarty/</v>
      </c>
    </row>
    <row r="639" spans="1:5" ht="15" outlineLevel="3">
      <c r="A639" s="18">
        <v>222521</v>
      </c>
      <c r="B639" s="18" t="s">
        <v>2179</v>
      </c>
      <c r="C639" s="19" t="s">
        <v>2180</v>
      </c>
      <c r="D639" s="18" t="s">
        <v>2181</v>
      </c>
      <c r="E639" s="20" t="str">
        <f>HYPERLINK("https://alsi.kz/ru/catalog/videokarty/videokarta-pny-pny-geforce-rtx-3070-8gb-uprising-dual-fan-lhr-vcg30708ldfmpb/","https://alsi.kz/ru/catalog/videokarty/videokarta-pny-pny-geforce-rtx-3070-8gb-uprising-dual-fan-lhr-vcg30708ldfmpb/")</f>
        <v>https://alsi.kz/ru/catalog/videokarty/videokarta-pny-pny-geforce-rtx-3070-8gb-uprising-dual-fan-lhr-vcg30708ldfmpb/</v>
      </c>
    </row>
    <row r="640" spans="1:5" ht="15" outlineLevel="3">
      <c r="A640" s="18">
        <v>222301</v>
      </c>
      <c r="B640" s="18" t="s">
        <v>2182</v>
      </c>
      <c r="C640" s="19" t="s">
        <v>2183</v>
      </c>
      <c r="D640" s="18" t="s">
        <v>2184</v>
      </c>
      <c r="E640" s="20" t="str">
        <f>HYPERLINK("https://alsi.kz/ru/catalog/videokarty/videokarta-pny-pny-geforce-rtx-3090-24gb-xlr8-gaming-revel-epic-x-rgb-triple-fan-edition-vcg309024t/","https://alsi.kz/ru/catalog/videokarty/videokarta-pny-pny-geforce-rtx-3090-24gb-xlr8-gaming-revel-epic-x-rgb-triple-fan-edition-vcg309024t/")</f>
        <v>https://alsi.kz/ru/catalog/videokarty/videokarta-pny-pny-geforce-rtx-3090-24gb-xlr8-gaming-revel-epic-x-rgb-triple-fan-edition-vcg309024t/</v>
      </c>
    </row>
    <row r="641" spans="1:5" ht="15" outlineLevel="3">
      <c r="A641" s="18">
        <v>219366</v>
      </c>
      <c r="B641" s="18" t="s">
        <v>2185</v>
      </c>
      <c r="C641" s="19" t="s">
        <v>2186</v>
      </c>
      <c r="D641" s="18" t="s">
        <v>2187</v>
      </c>
      <c r="E641" s="20" t="str">
        <f>HYPERLINK("https://alsi.kz/ru/catalog/videokarty/videokarta-pny-pny-geforce-rtx-3060-ti-8gb-uprising-dual-fan-lhr-vcg3060t8ldfmpb/","https://alsi.kz/ru/catalog/videokarty/videokarta-pny-pny-geforce-rtx-3060-ti-8gb-uprising-dual-fan-lhr-vcg3060t8ldfmpb/")</f>
        <v>https://alsi.kz/ru/catalog/videokarty/videokarta-pny-pny-geforce-rtx-3060-ti-8gb-uprising-dual-fan-lhr-vcg3060t8ldfmpb/</v>
      </c>
    </row>
    <row r="642" spans="1:5" ht="15" outlineLevel="2">
      <c r="A642" s="15" t="s">
        <v>2188</v>
      </c>
      <c r="B642" s="16"/>
      <c r="C642" s="16"/>
      <c r="D642" s="17"/>
      <c r="E642" s="14" t="str">
        <f>HYPERLINK("http://alsi.kz/ru/catalog/vneshnie-zhyestkie-diski/","http://alsi.kz/ru/catalog/vneshnie-zhyestkie-diski/")</f>
        <v>http://alsi.kz/ru/catalog/vneshnie-zhyestkie-diski/</v>
      </c>
    </row>
    <row r="643" spans="1:5" ht="15" outlineLevel="3">
      <c r="A643" s="18" t="s">
        <v>2189</v>
      </c>
      <c r="B643" s="18" t="s">
        <v>2190</v>
      </c>
      <c r="C643" s="19" t="s">
        <v>2191</v>
      </c>
      <c r="D643" s="18" t="s">
        <v>2192</v>
      </c>
      <c r="E643" s="20" t="str">
        <f>HYPERLINK("https://alsi.kz/ru/catalog/vneshnie-zhyestkie-diski/vneshniy-hdd-western-digital-elements-portable-5tb-25-usb30-black-wdbu6y0050bbk-wesn/","https://alsi.kz/ru/catalog/vneshnie-zhyestkie-diski/vneshniy-hdd-western-digital-elements-portable-5tb-25-usb30-black-wdbu6y0050bbk-wesn/")</f>
        <v>https://alsi.kz/ru/catalog/vneshnie-zhyestkie-diski/vneshniy-hdd-western-digital-elements-portable-5tb-25-usb30-black-wdbu6y0050bbk-wesn/</v>
      </c>
    </row>
    <row r="644" spans="1:5" ht="15" outlineLevel="3">
      <c r="A644" s="18" t="s">
        <v>2193</v>
      </c>
      <c r="B644" s="18" t="s">
        <v>2194</v>
      </c>
      <c r="C644" s="19" t="s">
        <v>2195</v>
      </c>
      <c r="D644" s="18" t="s">
        <v>2196</v>
      </c>
      <c r="E644" s="20" t="str">
        <f>HYPERLINK("https://alsi.kz/ru/catalog/vneshnie-zhyestkie-diski/vneshniy-ssd-transcend-esd320a-1tb-ts1tesd320a/","https://alsi.kz/ru/catalog/vneshnie-zhyestkie-diski/vneshniy-ssd-transcend-esd320a-1tb-ts1tesd320a/")</f>
        <v>https://alsi.kz/ru/catalog/vneshnie-zhyestkie-diski/vneshniy-ssd-transcend-esd320a-1tb-ts1tesd320a/</v>
      </c>
    </row>
    <row r="645" spans="1:5" ht="15" outlineLevel="3">
      <c r="A645" s="18" t="s">
        <v>2197</v>
      </c>
      <c r="B645" s="18" t="s">
        <v>2198</v>
      </c>
      <c r="C645" s="19" t="s">
        <v>2199</v>
      </c>
      <c r="D645" s="18" t="s">
        <v>2200</v>
      </c>
      <c r="E645" s="20" t="str">
        <f>HYPERLINK("https://alsi.kz/ru/catalog/vneshnie-zhyestkie-diski/vneshniy-ssd-transcend-esd320a-2tb-ts2tesd320a/","https://alsi.kz/ru/catalog/vneshnie-zhyestkie-diski/vneshniy-ssd-transcend-esd320a-2tb-ts2tesd320a/")</f>
        <v>https://alsi.kz/ru/catalog/vneshnie-zhyestkie-diski/vneshniy-ssd-transcend-esd320a-2tb-ts2tesd320a/</v>
      </c>
    </row>
    <row r="646" spans="1:5" ht="15" outlineLevel="3">
      <c r="A646" s="18" t="s">
        <v>2201</v>
      </c>
      <c r="B646" s="18" t="s">
        <v>2202</v>
      </c>
      <c r="C646" s="19" t="s">
        <v>2203</v>
      </c>
      <c r="D646" s="18" t="s">
        <v>2204</v>
      </c>
      <c r="E646" s="20" t="str">
        <f>HYPERLINK("https://alsi.kz/ru/catalog/vneshnie-zhyestkie-diski/vneshniy-ssd-transcend-esd330c-1tb-ts1tesd330c/","https://alsi.kz/ru/catalog/vneshnie-zhyestkie-diski/vneshniy-ssd-transcend-esd330c-1tb-ts1tesd330c/")</f>
        <v>https://alsi.kz/ru/catalog/vneshnie-zhyestkie-diski/vneshniy-ssd-transcend-esd330c-1tb-ts1tesd330c/</v>
      </c>
    </row>
    <row r="647" spans="1:5" ht="15" outlineLevel="3">
      <c r="A647" s="18" t="s">
        <v>2205</v>
      </c>
      <c r="B647" s="18" t="s">
        <v>2206</v>
      </c>
      <c r="C647" s="19" t="s">
        <v>2207</v>
      </c>
      <c r="D647" s="18" t="s">
        <v>2200</v>
      </c>
      <c r="E647" s="20" t="str">
        <f>HYPERLINK("https://alsi.kz/ru/catalog/vneshnie-zhyestkie-diski/vneshniy-ssd-transcend-esd330c-2tb-ts2tesd330c/","https://alsi.kz/ru/catalog/vneshnie-zhyestkie-diski/vneshniy-ssd-transcend-esd330c-2tb-ts2tesd330c/")</f>
        <v>https://alsi.kz/ru/catalog/vneshnie-zhyestkie-diski/vneshniy-ssd-transcend-esd330c-2tb-ts2tesd330c/</v>
      </c>
    </row>
    <row r="648" spans="1:5" ht="15" outlineLevel="3">
      <c r="A648" s="18" t="s">
        <v>2208</v>
      </c>
      <c r="B648" s="18" t="s">
        <v>2209</v>
      </c>
      <c r="C648" s="19" t="s">
        <v>2210</v>
      </c>
      <c r="D648" s="18" t="s">
        <v>2211</v>
      </c>
      <c r="E648" s="20" t="str">
        <f>HYPERLINK("https://alsi.kz/ru/catalog/vneshnie-zhyestkie-diski/vneshniy-ssd-transcend-esd410c-1tb-ts1tesd410c/","https://alsi.kz/ru/catalog/vneshnie-zhyestkie-diski/vneshniy-ssd-transcend-esd410c-1tb-ts1tesd410c/")</f>
        <v>https://alsi.kz/ru/catalog/vneshnie-zhyestkie-diski/vneshniy-ssd-transcend-esd410c-1tb-ts1tesd410c/</v>
      </c>
    </row>
    <row r="649" spans="1:5" ht="15" outlineLevel="3">
      <c r="A649" s="18" t="s">
        <v>2212</v>
      </c>
      <c r="B649" s="18" t="s">
        <v>2213</v>
      </c>
      <c r="C649" s="19" t="s">
        <v>2214</v>
      </c>
      <c r="D649" s="18" t="s">
        <v>2215</v>
      </c>
      <c r="E649" s="20" t="str">
        <f>HYPERLINK("https://alsi.kz/ru/catalog/vneshnie-zhyestkie-diski/vneshniy-ssd-transcend-esd410c-2tb-ts2tesd410c/","https://alsi.kz/ru/catalog/vneshnie-zhyestkie-diski/vneshniy-ssd-transcend-esd410c-2tb-ts2tesd410c/")</f>
        <v>https://alsi.kz/ru/catalog/vneshnie-zhyestkie-diski/vneshniy-ssd-transcend-esd410c-2tb-ts2tesd410c/</v>
      </c>
    </row>
    <row r="650" spans="1:5" ht="15" outlineLevel="3">
      <c r="A650" s="18" t="s">
        <v>2216</v>
      </c>
      <c r="B650" s="18" t="s">
        <v>2217</v>
      </c>
      <c r="C650" s="19" t="s">
        <v>2218</v>
      </c>
      <c r="D650" s="18" t="s">
        <v>2219</v>
      </c>
      <c r="E650" s="20" t="str">
        <f>HYPERLINK("https://alsi.kz/ru/catalog/vneshnie-zhyestkie-diski/vneshniy-ssd-transcend-esd410c-4tb-ts4tesd410c/","https://alsi.kz/ru/catalog/vneshnie-zhyestkie-diski/vneshniy-ssd-transcend-esd410c-4tb-ts4tesd410c/")</f>
        <v>https://alsi.kz/ru/catalog/vneshnie-zhyestkie-diski/vneshniy-ssd-transcend-esd410c-4tb-ts4tesd410c/</v>
      </c>
    </row>
    <row r="651" spans="1:5" ht="15" outlineLevel="3">
      <c r="A651" s="18" t="s">
        <v>2220</v>
      </c>
      <c r="B651" s="18" t="s">
        <v>2221</v>
      </c>
      <c r="C651" s="19" t="s">
        <v>2222</v>
      </c>
      <c r="D651" s="18" t="s">
        <v>2223</v>
      </c>
      <c r="E651" s="20" t="str">
        <f>HYPERLINK("https://alsi.kz/ru/catalog/vneshnie-zhyestkie-diski/vneshniy-ssd-disk-kingston-xs1000-2tb-chernyy-sxs10002000g/","https://alsi.kz/ru/catalog/vneshnie-zhyestkie-diski/vneshniy-ssd-disk-kingston-xs1000-2tb-chernyy-sxs10002000g/")</f>
        <v>https://alsi.kz/ru/catalog/vneshnie-zhyestkie-diski/vneshniy-ssd-disk-kingston-xs1000-2tb-chernyy-sxs10002000g/</v>
      </c>
    </row>
    <row r="652" spans="1:5" ht="15" outlineLevel="3">
      <c r="A652" s="18" t="s">
        <v>2224</v>
      </c>
      <c r="B652" s="18" t="s">
        <v>2225</v>
      </c>
      <c r="C652" s="19" t="s">
        <v>2226</v>
      </c>
      <c r="D652" s="18" t="s">
        <v>2227</v>
      </c>
      <c r="E652" s="20" t="str">
        <f>HYPERLINK("https://alsi.kz/ru/catalog/vneshnie-zhyestkie-diski/vneshniy-ssd-nakopitel-adata-sc610-2tb-chernyy-sc610-2000g-cbkrd/","https://alsi.kz/ru/catalog/vneshnie-zhyestkie-diski/vneshniy-ssd-nakopitel-adata-sc610-2tb-chernyy-sc610-2000g-cbkrd/")</f>
        <v>https://alsi.kz/ru/catalog/vneshnie-zhyestkie-diski/vneshniy-ssd-nakopitel-adata-sc610-2tb-chernyy-sc610-2000g-cbkrd/</v>
      </c>
    </row>
    <row r="653" spans="1:5" ht="15" outlineLevel="3">
      <c r="A653" s="18" t="s">
        <v>2228</v>
      </c>
      <c r="B653" s="18" t="s">
        <v>2229</v>
      </c>
      <c r="C653" s="19" t="s">
        <v>2230</v>
      </c>
      <c r="D653" s="18" t="s">
        <v>2231</v>
      </c>
      <c r="E653" s="20" t="str">
        <f>HYPERLINK("https://alsi.kz/ru/catalog/vneshnie-zhyestkie-diski/vneshniy-ssd-nakopitel-adata-se760-2tb-seryy-ase760-2tu32g2-cti/","https://alsi.kz/ru/catalog/vneshnie-zhyestkie-diski/vneshniy-ssd-nakopitel-adata-se760-2tb-seryy-ase760-2tu32g2-cti/")</f>
        <v>https://alsi.kz/ru/catalog/vneshnie-zhyestkie-diski/vneshniy-ssd-nakopitel-adata-se760-2tb-seryy-ase760-2tu32g2-cti/</v>
      </c>
    </row>
    <row r="654" spans="1:5" ht="15" outlineLevel="3">
      <c r="A654" s="18" t="s">
        <v>2232</v>
      </c>
      <c r="B654" s="18" t="s">
        <v>2233</v>
      </c>
      <c r="C654" s="19" t="s">
        <v>2234</v>
      </c>
      <c r="D654" s="18" t="s">
        <v>2231</v>
      </c>
      <c r="E654" s="20" t="str">
        <f>HYPERLINK("https://alsi.kz/ru/catalog/vneshnie-zhyestkie-diski/vneshniy-ssd-nakopitel-adata-se760-2tb-chernyy-ase760-2tu32g2-cbk/","https://alsi.kz/ru/catalog/vneshnie-zhyestkie-diski/vneshniy-ssd-nakopitel-adata-se760-2tb-chernyy-ase760-2tu32g2-cbk/")</f>
        <v>https://alsi.kz/ru/catalog/vneshnie-zhyestkie-diski/vneshniy-ssd-nakopitel-adata-se760-2tb-chernyy-ase760-2tu32g2-cbk/</v>
      </c>
    </row>
    <row r="655" spans="1:5" ht="15" outlineLevel="3">
      <c r="A655" s="18" t="s">
        <v>2235</v>
      </c>
      <c r="B655" s="18" t="s">
        <v>2236</v>
      </c>
      <c r="C655" s="19" t="s">
        <v>2237</v>
      </c>
      <c r="D655" s="18" t="s">
        <v>2238</v>
      </c>
      <c r="E655" s="20" t="str">
        <f>HYPERLINK("https://alsi.kz/ru/catalog/vneshnie-zhyestkie-diski/vneshniy-ssd-nakopitel-transcend-ts2tesd380c-ts2tesd380c/","https://alsi.kz/ru/catalog/vneshnie-zhyestkie-diski/vneshniy-ssd-nakopitel-transcend-ts2tesd380c-ts2tesd380c/")</f>
        <v>https://alsi.kz/ru/catalog/vneshnie-zhyestkie-diski/vneshniy-ssd-nakopitel-transcend-ts2tesd380c-ts2tesd380c/</v>
      </c>
    </row>
    <row r="656" spans="1:5" ht="15" outlineLevel="3">
      <c r="A656" s="18" t="s">
        <v>2239</v>
      </c>
      <c r="B656" s="18" t="s">
        <v>2240</v>
      </c>
      <c r="C656" s="19" t="s">
        <v>2241</v>
      </c>
      <c r="D656" s="18" t="s">
        <v>2242</v>
      </c>
      <c r="E656" s="20" t="str">
        <f>HYPERLINK("https://alsi.kz/ru/catalog/vneshnie-zhyestkie-diski/vneshniy-ssd-nakopitel-transcend-ts4tesd380c-ts4tesd380c/","https://alsi.kz/ru/catalog/vneshnie-zhyestkie-diski/vneshniy-ssd-nakopitel-transcend-ts4tesd380c-ts4tesd380c/")</f>
        <v>https://alsi.kz/ru/catalog/vneshnie-zhyestkie-diski/vneshniy-ssd-nakopitel-transcend-ts4tesd380c-ts4tesd380c/</v>
      </c>
    </row>
    <row r="657" spans="1:5" ht="15" outlineLevel="3">
      <c r="A657" s="18" t="s">
        <v>2243</v>
      </c>
      <c r="B657" s="18" t="s">
        <v>2244</v>
      </c>
      <c r="C657" s="19" t="s">
        <v>2245</v>
      </c>
      <c r="D657" s="18" t="s">
        <v>2246</v>
      </c>
      <c r="E657" s="20" t="str">
        <f>HYPERLINK("https://alsi.kz/ru/catalog/vneshnie-zhyestkie-diski/vneshniy-jestkiy-disk-1tb-25-transcend-ts1tsj25a3k/","https://alsi.kz/ru/catalog/vneshnie-zhyestkie-diski/vneshniy-jestkiy-disk-1tb-25-transcend-ts1tsj25a3k/")</f>
        <v>https://alsi.kz/ru/catalog/vneshnie-zhyestkie-diski/vneshniy-jestkiy-disk-1tb-25-transcend-ts1tsj25a3k/</v>
      </c>
    </row>
    <row r="658" spans="1:5" ht="15" outlineLevel="3">
      <c r="A658" s="18" t="s">
        <v>2247</v>
      </c>
      <c r="B658" s="18" t="s">
        <v>2248</v>
      </c>
      <c r="C658" s="19" t="s">
        <v>2249</v>
      </c>
      <c r="D658" s="18" t="s">
        <v>2250</v>
      </c>
      <c r="E658" s="20" t="str">
        <f>HYPERLINK("https://alsi.kz/ru/catalog/vneshnie-zhyestkie-diski/vneshniy-jestkiy-disk-1tb-25-transcend-ts1tsj25h3b/","https://alsi.kz/ru/catalog/vneshnie-zhyestkie-diski/vneshniy-jestkiy-disk-1tb-25-transcend-ts1tsj25h3b/")</f>
        <v>https://alsi.kz/ru/catalog/vneshnie-zhyestkie-diski/vneshniy-jestkiy-disk-1tb-25-transcend-ts1tsj25h3b/</v>
      </c>
    </row>
    <row r="659" spans="1:5" ht="15" outlineLevel="3">
      <c r="A659" s="18" t="s">
        <v>2251</v>
      </c>
      <c r="B659" s="18" t="s">
        <v>2252</v>
      </c>
      <c r="C659" s="19" t="s">
        <v>2253</v>
      </c>
      <c r="D659" s="18" t="s">
        <v>2250</v>
      </c>
      <c r="E659" s="20" t="str">
        <f>HYPERLINK("https://alsi.kz/ru/catalog/vneshnie-zhyestkie-diski/vneshniy-jestkiy-disk-1tb-25-transcend-ts1tsj25h3p/","https://alsi.kz/ru/catalog/vneshnie-zhyestkie-diski/vneshniy-jestkiy-disk-1tb-25-transcend-ts1tsj25h3p/")</f>
        <v>https://alsi.kz/ru/catalog/vneshnie-zhyestkie-diski/vneshniy-jestkiy-disk-1tb-25-transcend-ts1tsj25h3p/</v>
      </c>
    </row>
    <row r="660" spans="1:5" ht="15" outlineLevel="3">
      <c r="A660" s="18" t="s">
        <v>2254</v>
      </c>
      <c r="B660" s="18" t="s">
        <v>2255</v>
      </c>
      <c r="C660" s="19" t="s">
        <v>2256</v>
      </c>
      <c r="D660" s="18" t="s">
        <v>2257</v>
      </c>
      <c r="E660" s="20" t="str">
        <f>HYPERLINK("https://alsi.kz/ru/catalog/vneshnie-zhyestkie-diski/vneshniy-jestkiy-disk-1tb-25-transcend-ts1tsj25m3s/","https://alsi.kz/ru/catalog/vneshnie-zhyestkie-diski/vneshniy-jestkiy-disk-1tb-25-transcend-ts1tsj25m3s/")</f>
        <v>https://alsi.kz/ru/catalog/vneshnie-zhyestkie-diski/vneshniy-jestkiy-disk-1tb-25-transcend-ts1tsj25m3s/</v>
      </c>
    </row>
    <row r="661" spans="1:5" ht="15" outlineLevel="3">
      <c r="A661" s="18" t="s">
        <v>2258</v>
      </c>
      <c r="B661" s="18" t="s">
        <v>2259</v>
      </c>
      <c r="C661" s="19" t="s">
        <v>2260</v>
      </c>
      <c r="D661" s="18" t="s">
        <v>2261</v>
      </c>
      <c r="E661" s="20" t="str">
        <f>HYPERLINK("https://alsi.kz/ru/catalog/vneshnie-zhyestkie-diski/vneshniy-jestkiy-disk-2tb-25-transcend-ts2tsj25h3b/","https://alsi.kz/ru/catalog/vneshnie-zhyestkie-diski/vneshniy-jestkiy-disk-2tb-25-transcend-ts2tsj25h3b/")</f>
        <v>https://alsi.kz/ru/catalog/vneshnie-zhyestkie-diski/vneshniy-jestkiy-disk-2tb-25-transcend-ts2tsj25h3b/</v>
      </c>
    </row>
    <row r="662" spans="1:5" ht="15" outlineLevel="3">
      <c r="A662" s="18" t="s">
        <v>2262</v>
      </c>
      <c r="B662" s="18" t="s">
        <v>2263</v>
      </c>
      <c r="C662" s="19" t="s">
        <v>2264</v>
      </c>
      <c r="D662" s="18" t="s">
        <v>2265</v>
      </c>
      <c r="E662" s="20" t="str">
        <f>HYPERLINK("https://alsi.kz/ru/catalog/vneshnie-zhyestkie-diski/vneshniy-jestkiy-disk-adata-hd330-2tb-25-siniy-ahd330-2tu31-cbl/","https://alsi.kz/ru/catalog/vneshnie-zhyestkie-diski/vneshniy-jestkiy-disk-adata-hd330-2tb-25-siniy-ahd330-2tu31-cbl/")</f>
        <v>https://alsi.kz/ru/catalog/vneshnie-zhyestkie-diski/vneshniy-jestkiy-disk-adata-hd330-2tb-25-siniy-ahd330-2tu31-cbl/</v>
      </c>
    </row>
    <row r="663" spans="1:5" ht="15" outlineLevel="3">
      <c r="A663" s="18" t="s">
        <v>2266</v>
      </c>
      <c r="B663" s="18" t="s">
        <v>2267</v>
      </c>
      <c r="C663" s="19" t="s">
        <v>2268</v>
      </c>
      <c r="D663" s="18" t="s">
        <v>2269</v>
      </c>
      <c r="E663" s="20" t="str">
        <f>HYPERLINK("https://alsi.kz/ru/catalog/vneshnie-zhyestkie-diski/vneshniy-jestkiy-disk-adata-hd330-2tb-usb-32-black-ahd330-2tu31-cbk/","https://alsi.kz/ru/catalog/vneshnie-zhyestkie-diski/vneshniy-jestkiy-disk-adata-hd330-2tb-usb-32-black-ahd330-2tu31-cbk/")</f>
        <v>https://alsi.kz/ru/catalog/vneshnie-zhyestkie-diski/vneshniy-jestkiy-disk-adata-hd330-2tb-usb-32-black-ahd330-2tu31-cbk/</v>
      </c>
    </row>
    <row r="664" spans="1:5" ht="15" outlineLevel="3">
      <c r="A664" s="18" t="s">
        <v>2270</v>
      </c>
      <c r="B664" s="18" t="s">
        <v>2271</v>
      </c>
      <c r="C664" s="19" t="s">
        <v>2272</v>
      </c>
      <c r="D664" s="18" t="s">
        <v>2273</v>
      </c>
      <c r="E664" s="20" t="str">
        <f>HYPERLINK("https://alsi.kz/ru/catalog/vneshnie-zhyestkie-diski/vneshniy-jestkiy-disk-adata-hd650-1tb-ahd650-1tu31-cbl/","https://alsi.kz/ru/catalog/vneshnie-zhyestkie-diski/vneshniy-jestkiy-disk-adata-hd650-1tb-ahd650-1tu31-cbl/")</f>
        <v>https://alsi.kz/ru/catalog/vneshnie-zhyestkie-diski/vneshniy-jestkiy-disk-adata-hd650-1tb-ahd650-1tu31-cbl/</v>
      </c>
    </row>
    <row r="665" spans="1:5" ht="15" outlineLevel="3">
      <c r="A665" s="18" t="s">
        <v>2274</v>
      </c>
      <c r="B665" s="18" t="s">
        <v>2275</v>
      </c>
      <c r="C665" s="19" t="s">
        <v>2276</v>
      </c>
      <c r="D665" s="18" t="s">
        <v>2277</v>
      </c>
      <c r="E665" s="20" t="str">
        <f>HYPERLINK("https://alsi.kz/ru/catalog/vneshnie-zhyestkie-diski/vneshniy-jestkiy-disk-adata-hd650-2tb-siniy-ahd650-2tu31-cbl/","https://alsi.kz/ru/catalog/vneshnie-zhyestkie-diski/vneshniy-jestkiy-disk-adata-hd650-2tb-siniy-ahd650-2tu31-cbl/")</f>
        <v>https://alsi.kz/ru/catalog/vneshnie-zhyestkie-diski/vneshniy-jestkiy-disk-adata-hd650-2tb-siniy-ahd650-2tu31-cbl/</v>
      </c>
    </row>
    <row r="666" spans="1:5" ht="15" outlineLevel="3">
      <c r="A666" s="18" t="s">
        <v>2278</v>
      </c>
      <c r="B666" s="18" t="s">
        <v>2279</v>
      </c>
      <c r="C666" s="19" t="s">
        <v>2280</v>
      </c>
      <c r="D666" s="18" t="s">
        <v>2281</v>
      </c>
      <c r="E666" s="20" t="str">
        <f>HYPERLINK("https://alsi.kz/ru/catalog/vneshnie-zhyestkie-diski/vneshniy-jestkiy-disk-adata-hd650-2tb-chernyy-ahd650-2tu31-cbk/","https://alsi.kz/ru/catalog/vneshnie-zhyestkie-diski/vneshniy-jestkiy-disk-adata-hd650-2tb-chernyy-ahd650-2tu31-cbk/")</f>
        <v>https://alsi.kz/ru/catalog/vneshnie-zhyestkie-diski/vneshniy-jestkiy-disk-adata-hd650-2tb-chernyy-ahd650-2tu31-cbk/</v>
      </c>
    </row>
    <row r="667" spans="1:5" ht="15" outlineLevel="3">
      <c r="A667" s="18" t="s">
        <v>2282</v>
      </c>
      <c r="B667" s="18" t="s">
        <v>2283</v>
      </c>
      <c r="C667" s="19" t="s">
        <v>2284</v>
      </c>
      <c r="D667" s="18" t="s">
        <v>2285</v>
      </c>
      <c r="E667" s="20" t="str">
        <f>HYPERLINK("https://alsi.kz/ru/catalog/vneshnie-zhyestkie-diski/vneshniy-jestkiy-disk-adata-hv300-1tb-25-belyy-ahv300-1tu31-cwh/","https://alsi.kz/ru/catalog/vneshnie-zhyestkie-diski/vneshniy-jestkiy-disk-adata-hv300-1tb-25-belyy-ahv300-1tu31-cwh/")</f>
        <v>https://alsi.kz/ru/catalog/vneshnie-zhyestkie-diski/vneshniy-jestkiy-disk-adata-hv300-1tb-25-belyy-ahv300-1tu31-cwh/</v>
      </c>
    </row>
    <row r="668" spans="1:5" ht="15" outlineLevel="3">
      <c r="A668" s="18" t="s">
        <v>2286</v>
      </c>
      <c r="B668" s="18" t="s">
        <v>2287</v>
      </c>
      <c r="C668" s="19" t="s">
        <v>2288</v>
      </c>
      <c r="D668" s="18" t="s">
        <v>2289</v>
      </c>
      <c r="E668" s="20" t="str">
        <f>HYPERLINK("https://alsi.kz/ru/catalog/vneshnie-zhyestkie-diski/vneshniy-jestkiy-disk-adata-hv300-2tb-belyy-ahv300-2tu31-cwh/","https://alsi.kz/ru/catalog/vneshnie-zhyestkie-diski/vneshniy-jestkiy-disk-adata-hv300-2tb-belyy-ahv300-2tu31-cwh/")</f>
        <v>https://alsi.kz/ru/catalog/vneshnie-zhyestkie-diski/vneshniy-jestkiy-disk-adata-hv300-2tb-belyy-ahv300-2tu31-cwh/</v>
      </c>
    </row>
    <row r="669" spans="1:5" ht="15" outlineLevel="3">
      <c r="A669" s="18" t="s">
        <v>2290</v>
      </c>
      <c r="B669" s="18" t="s">
        <v>2291</v>
      </c>
      <c r="C669" s="19" t="s">
        <v>2292</v>
      </c>
      <c r="D669" s="18" t="s">
        <v>2285</v>
      </c>
      <c r="E669" s="20" t="str">
        <f>HYPERLINK("https://alsi.kz/ru/catalog/vneshnie-zhyestkie-diski/vneshniy-jestkiy-disk-adata-hv620-slim-1tb-25-belyy-ahv620s-1tu31-cwh/","https://alsi.kz/ru/catalog/vneshnie-zhyestkie-diski/vneshniy-jestkiy-disk-adata-hv620-slim-1tb-25-belyy-ahv620s-1tu31-cwh/")</f>
        <v>https://alsi.kz/ru/catalog/vneshnie-zhyestkie-diski/vneshniy-jestkiy-disk-adata-hv620-slim-1tb-25-belyy-ahv620s-1tu31-cwh/</v>
      </c>
    </row>
    <row r="670" spans="1:5" ht="15" outlineLevel="3">
      <c r="A670" s="18" t="s">
        <v>2293</v>
      </c>
      <c r="B670" s="18" t="s">
        <v>2294</v>
      </c>
      <c r="C670" s="19" t="s">
        <v>2295</v>
      </c>
      <c r="D670" s="18" t="s">
        <v>2296</v>
      </c>
      <c r="E670" s="20" t="str">
        <f>HYPERLINK("https://alsi.kz/ru/catalog/vneshnie-zhyestkie-diski/vneshniy-jestkiy-disk-adata-hv620-slim-2tb-25-belyy-ahv620s-2tu31-cwh/","https://alsi.kz/ru/catalog/vneshnie-zhyestkie-diski/vneshniy-jestkiy-disk-adata-hv620-slim-2tb-25-belyy-ahv620s-2tu31-cwh/")</f>
        <v>https://alsi.kz/ru/catalog/vneshnie-zhyestkie-diski/vneshniy-jestkiy-disk-adata-hv620-slim-2tb-25-belyy-ahv620s-2tu31-cwh/</v>
      </c>
    </row>
    <row r="671" spans="1:5" ht="15" outlineLevel="3">
      <c r="A671" s="18" t="s">
        <v>2297</v>
      </c>
      <c r="B671" s="18" t="s">
        <v>2298</v>
      </c>
      <c r="C671" s="19" t="s">
        <v>2299</v>
      </c>
      <c r="D671" s="18" t="s">
        <v>2300</v>
      </c>
      <c r="E671" s="20" t="str">
        <f>HYPERLINK("https://alsi.kz/ru/catalog/vneshnie-zhyestkie-diski/vneshniy-jestkiy-disk-adata-hv620-1tb-usb-30-black-ahv620s-1tu31-cbk/","https://alsi.kz/ru/catalog/vneshnie-zhyestkie-diski/vneshniy-jestkiy-disk-adata-hv620-1tb-usb-30-black-ahv620s-1tu31-cbk/")</f>
        <v>https://alsi.kz/ru/catalog/vneshnie-zhyestkie-diski/vneshniy-jestkiy-disk-adata-hv620-1tb-usb-30-black-ahv620s-1tu31-cbk/</v>
      </c>
    </row>
    <row r="672" spans="1:5" ht="15" outlineLevel="3">
      <c r="A672" s="18" t="s">
        <v>2301</v>
      </c>
      <c r="B672" s="18" t="s">
        <v>2302</v>
      </c>
      <c r="C672" s="19" t="s">
        <v>2303</v>
      </c>
      <c r="D672" s="18" t="s">
        <v>1944</v>
      </c>
      <c r="E672" s="20" t="str">
        <f>HYPERLINK("https://alsi.kz/ru/catalog/vneshnie-zhyestkie-diski/vneshniy-jestkiy-disk-ssd-transcend-250gb-ts250gesd270c/","https://alsi.kz/ru/catalog/vneshnie-zhyestkie-diski/vneshniy-jestkiy-disk-ssd-transcend-250gb-ts250gesd270c/")</f>
        <v>https://alsi.kz/ru/catalog/vneshnie-zhyestkie-diski/vneshniy-jestkiy-disk-ssd-transcend-250gb-ts250gesd270c/</v>
      </c>
    </row>
    <row r="673" spans="1:5" ht="15" outlineLevel="3">
      <c r="A673" s="18" t="s">
        <v>2304</v>
      </c>
      <c r="B673" s="18" t="s">
        <v>2305</v>
      </c>
      <c r="C673" s="19" t="s">
        <v>2306</v>
      </c>
      <c r="D673" s="18" t="s">
        <v>2307</v>
      </c>
      <c r="E673" s="20" t="str">
        <f>HYPERLINK("https://alsi.kz/ru/catalog/vneshnie-zhyestkie-diski/vneshniy-jestkiy-disk-ssd-transcend-500gb-ts500gesd270c/","https://alsi.kz/ru/catalog/vneshnie-zhyestkie-diski/vneshniy-jestkiy-disk-ssd-transcend-500gb-ts500gesd270c/")</f>
        <v>https://alsi.kz/ru/catalog/vneshnie-zhyestkie-diski/vneshniy-jestkiy-disk-ssd-transcend-500gb-ts500gesd270c/</v>
      </c>
    </row>
    <row r="674" spans="1:5" ht="15" outlineLevel="3">
      <c r="A674" s="18" t="s">
        <v>2308</v>
      </c>
      <c r="B674" s="18" t="s">
        <v>2309</v>
      </c>
      <c r="C674" s="19" t="s">
        <v>2310</v>
      </c>
      <c r="D674" s="18" t="s">
        <v>2311</v>
      </c>
      <c r="E674" s="20" t="str">
        <f>HYPERLINK("https://alsi.kz/ru/catalog/vneshnie-zhyestkie-diski/vneshniy-jestkiy-disk-ssd-transcend-esd360c-1tb-ts1tesd360c/","https://alsi.kz/ru/catalog/vneshnie-zhyestkie-diski/vneshniy-jestkiy-disk-ssd-transcend-esd360c-1tb-ts1tesd360c/")</f>
        <v>https://alsi.kz/ru/catalog/vneshnie-zhyestkie-diski/vneshniy-jestkiy-disk-ssd-transcend-esd360c-1tb-ts1tesd360c/</v>
      </c>
    </row>
    <row r="675" spans="1:5" ht="15" outlineLevel="3">
      <c r="A675" s="18" t="s">
        <v>2312</v>
      </c>
      <c r="B675" s="18" t="s">
        <v>2313</v>
      </c>
      <c r="C675" s="19" t="s">
        <v>2314</v>
      </c>
      <c r="D675" s="18" t="s">
        <v>2315</v>
      </c>
      <c r="E675" s="20" t="str">
        <f>HYPERLINK("https://alsi.kz/ru/catalog/vneshnie-zhyestkie-diski/vneshniy-jestkiy-disk-ssd-transcend-esd360c-2tb-ts2tesd360c/","https://alsi.kz/ru/catalog/vneshnie-zhyestkie-diski/vneshniy-jestkiy-disk-ssd-transcend-esd360c-2tb-ts2tesd360c/")</f>
        <v>https://alsi.kz/ru/catalog/vneshnie-zhyestkie-diski/vneshniy-jestkiy-disk-ssd-transcend-esd360c-2tb-ts2tesd360c/</v>
      </c>
    </row>
    <row r="676" spans="1:5" ht="15" outlineLevel="3">
      <c r="A676" s="18" t="s">
        <v>2316</v>
      </c>
      <c r="B676" s="18" t="s">
        <v>2317</v>
      </c>
      <c r="C676" s="19" t="s">
        <v>2318</v>
      </c>
      <c r="D676" s="18" t="s">
        <v>2319</v>
      </c>
      <c r="E676" s="20" t="str">
        <f>HYPERLINK("https://alsi.kz/ru/catalog/vneshnie-zhyestkie-diski/vneshniy-jestkiy-disk-ssd-transcend-esd380c-1tb-ts1tesd380c/","https://alsi.kz/ru/catalog/vneshnie-zhyestkie-diski/vneshniy-jestkiy-disk-ssd-transcend-esd380c-1tb-ts1tesd380c/")</f>
        <v>https://alsi.kz/ru/catalog/vneshnie-zhyestkie-diski/vneshniy-jestkiy-disk-ssd-transcend-esd380c-1tb-ts1tesd380c/</v>
      </c>
    </row>
    <row r="677" spans="1:5" ht="15" outlineLevel="3">
      <c r="A677" s="18" t="s">
        <v>2320</v>
      </c>
      <c r="B677" s="18" t="s">
        <v>2321</v>
      </c>
      <c r="C677" s="19" t="s">
        <v>2322</v>
      </c>
      <c r="D677" s="18" t="s">
        <v>2323</v>
      </c>
      <c r="E677" s="20" t="str">
        <f>HYPERLINK("https://alsi.kz/ru/catalog/vneshnie-zhyestkie-diski/vneshniy-jestkiy-disk-ssd-transcend-ts500gesd265c-500gb-ts500gesd265c/","https://alsi.kz/ru/catalog/vneshnie-zhyestkie-diski/vneshniy-jestkiy-disk-ssd-transcend-ts500gesd265c-500gb-ts500gesd265c/")</f>
        <v>https://alsi.kz/ru/catalog/vneshnie-zhyestkie-diski/vneshniy-jestkiy-disk-ssd-transcend-ts500gesd265c-500gb-ts500gesd265c/</v>
      </c>
    </row>
    <row r="678" spans="1:5" ht="15" outlineLevel="3">
      <c r="A678" s="18" t="s">
        <v>2324</v>
      </c>
      <c r="B678" s="18" t="s">
        <v>2325</v>
      </c>
      <c r="C678" s="19" t="s">
        <v>2326</v>
      </c>
      <c r="D678" s="18" t="s">
        <v>2327</v>
      </c>
      <c r="E678" s="20" t="str">
        <f>HYPERLINK("https://alsi.kz/ru/catalog/vneshnie-zhyestkie-diski/vneshniy-jestkiy-disk-ssd-transcend-ts512gesd320a-512gb-ts512gesd320a/","https://alsi.kz/ru/catalog/vneshnie-zhyestkie-diski/vneshniy-jestkiy-disk-ssd-transcend-ts512gesd320a-512gb-ts512gesd320a/")</f>
        <v>https://alsi.kz/ru/catalog/vneshnie-zhyestkie-diski/vneshniy-jestkiy-disk-ssd-transcend-ts512gesd320a-512gb-ts512gesd320a/</v>
      </c>
    </row>
    <row r="679" spans="1:5" ht="15" outlineLevel="3">
      <c r="A679" s="18" t="s">
        <v>2328</v>
      </c>
      <c r="B679" s="18" t="s">
        <v>2329</v>
      </c>
      <c r="C679" s="19" t="s">
        <v>2330</v>
      </c>
      <c r="D679" s="18" t="s">
        <v>2331</v>
      </c>
      <c r="E679" s="20" t="str">
        <f>HYPERLINK("https://alsi.kz/ru/catalog/vneshnie-zhyestkie-diski/vneshniy-jestkiy-disk-ssd-transcend-ts512gesd330c-512gb-ts512gesd330c/","https://alsi.kz/ru/catalog/vneshnie-zhyestkie-diski/vneshniy-jestkiy-disk-ssd-transcend-ts512gesd330c-512gb-ts512gesd330c/")</f>
        <v>https://alsi.kz/ru/catalog/vneshnie-zhyestkie-diski/vneshniy-jestkiy-disk-ssd-transcend-ts512gesd330c-512gb-ts512gesd330c/</v>
      </c>
    </row>
    <row r="680" spans="1:5" ht="15" outlineLevel="3">
      <c r="A680" s="18" t="s">
        <v>2332</v>
      </c>
      <c r="B680" s="18" t="s">
        <v>2333</v>
      </c>
      <c r="C680" s="19" t="s">
        <v>2334</v>
      </c>
      <c r="D680" s="18" t="s">
        <v>2335</v>
      </c>
      <c r="E680" s="20" t="str">
        <f>HYPERLINK("https://alsi.kz/ru/catalog/vneshnie-zhyestkie-diski/vneshniy-jestkiy-disk-transcend-ts4tsj25h3b/","https://alsi.kz/ru/catalog/vneshnie-zhyestkie-diski/vneshniy-jestkiy-disk-transcend-ts4tsj25h3b/")</f>
        <v>https://alsi.kz/ru/catalog/vneshnie-zhyestkie-diski/vneshniy-jestkiy-disk-transcend-ts4tsj25h3b/</v>
      </c>
    </row>
    <row r="681" spans="1:5" ht="15" outlineLevel="3">
      <c r="A681" s="18" t="s">
        <v>2336</v>
      </c>
      <c r="B681" s="18" t="s">
        <v>2337</v>
      </c>
      <c r="C681" s="19" t="s">
        <v>2338</v>
      </c>
      <c r="D681" s="18" t="s">
        <v>2339</v>
      </c>
      <c r="E681" s="20" t="str">
        <f>HYPERLINK("https://alsi.kz/ru/catalog/vneshnie-zhyestkie-diski/vneshniy-jestkiy-disk-transcend-25c3s-ts2tsj25c3s/","https://alsi.kz/ru/catalog/vneshnie-zhyestkie-diski/vneshniy-jestkiy-disk-transcend-25c3s-ts2tsj25c3s/")</f>
        <v>https://alsi.kz/ru/catalog/vneshnie-zhyestkie-diski/vneshniy-jestkiy-disk-transcend-25c3s-ts2tsj25c3s/</v>
      </c>
    </row>
    <row r="682" spans="1:5" ht="15" outlineLevel="3">
      <c r="A682" s="18" t="s">
        <v>2340</v>
      </c>
      <c r="B682" s="18" t="s">
        <v>2341</v>
      </c>
      <c r="C682" s="19" t="s">
        <v>2342</v>
      </c>
      <c r="D682" s="18" t="s">
        <v>2343</v>
      </c>
      <c r="E682" s="20" t="str">
        <f>HYPERLINK("https://alsi.kz/ru/catalog/vneshnie-zhyestkie-diski/vneshniy-jestkiy-disk-transcend-35t3-ts4tsj35t3/","https://alsi.kz/ru/catalog/vneshnie-zhyestkie-diski/vneshniy-jestkiy-disk-transcend-35t3-ts4tsj35t3/")</f>
        <v>https://alsi.kz/ru/catalog/vneshnie-zhyestkie-diski/vneshniy-jestkiy-disk-transcend-35t3-ts4tsj35t3/</v>
      </c>
    </row>
    <row r="683" spans="1:5" ht="15" outlineLevel="3">
      <c r="A683" s="18" t="s">
        <v>2344</v>
      </c>
      <c r="B683" s="18" t="s">
        <v>2345</v>
      </c>
      <c r="C683" s="19" t="s">
        <v>2346</v>
      </c>
      <c r="D683" s="18" t="s">
        <v>2347</v>
      </c>
      <c r="E683" s="20" t="str">
        <f>HYPERLINK("https://alsi.kz/ru/catalog/vneshnie-zhyestkie-diski/vneshniy-jestkiy-disk-transcend-type-c-ts1tsj25c3s/","https://alsi.kz/ru/catalog/vneshnie-zhyestkie-diski/vneshniy-jestkiy-disk-transcend-type-c-ts1tsj25c3s/")</f>
        <v>https://alsi.kz/ru/catalog/vneshnie-zhyestkie-diski/vneshniy-jestkiy-disk-transcend-type-c-ts1tsj25c3s/</v>
      </c>
    </row>
    <row r="684" spans="1:5" ht="15" outlineLevel="3">
      <c r="A684" s="18" t="s">
        <v>2348</v>
      </c>
      <c r="B684" s="18" t="s">
        <v>2349</v>
      </c>
      <c r="C684" s="19" t="s">
        <v>2350</v>
      </c>
      <c r="D684" s="18" t="s">
        <v>2351</v>
      </c>
      <c r="E684" s="20" t="str">
        <f>HYPERLINK("https://alsi.kz/ru/catalog/vneshnie-zhyestkie-diski/vneshniy-tverdotelnyy-nakopitel-ssd-transcend-esd300-1tb-ts1tesd300s/","https://alsi.kz/ru/catalog/vneshnie-zhyestkie-diski/vneshniy-tverdotelnyy-nakopitel-ssd-transcend-esd300-1tb-ts1tesd300s/")</f>
        <v>https://alsi.kz/ru/catalog/vneshnie-zhyestkie-diski/vneshniy-tverdotelnyy-nakopitel-ssd-transcend-esd300-1tb-ts1tesd300s/</v>
      </c>
    </row>
    <row r="685" spans="1:5" ht="15" outlineLevel="3">
      <c r="A685" s="18" t="s">
        <v>2352</v>
      </c>
      <c r="B685" s="18" t="s">
        <v>2353</v>
      </c>
      <c r="C685" s="19" t="s">
        <v>2354</v>
      </c>
      <c r="D685" s="18" t="s">
        <v>2355</v>
      </c>
      <c r="E685" s="20" t="str">
        <f>HYPERLINK("https://alsi.kz/ru/catalog/vneshnie-zhyestkie-diski/jestkiy-disk-ssd-transcend-ts1tesd260c-1tb-ts1tesd260c/","https://alsi.kz/ru/catalog/vneshnie-zhyestkie-diski/jestkiy-disk-ssd-transcend-ts1tesd260c-1tb-ts1tesd260c/")</f>
        <v>https://alsi.kz/ru/catalog/vneshnie-zhyestkie-diski/jestkiy-disk-ssd-transcend-ts1tesd260c-1tb-ts1tesd260c/</v>
      </c>
    </row>
    <row r="686" spans="1:5" ht="15" outlineLevel="3">
      <c r="A686" s="18" t="s">
        <v>2356</v>
      </c>
      <c r="B686" s="18" t="s">
        <v>2357</v>
      </c>
      <c r="C686" s="19" t="s">
        <v>2358</v>
      </c>
      <c r="D686" s="18" t="s">
        <v>2359</v>
      </c>
      <c r="E686" s="20" t="str">
        <f>HYPERLINK("https://alsi.kz/ru/catalog/vneshnie-zhyestkie-diski/jestkiy-disk-ssd-transcend-ts250gesd260c-250gb-ts250gesd260c/","https://alsi.kz/ru/catalog/vneshnie-zhyestkie-diski/jestkiy-disk-ssd-transcend-ts250gesd260c-250gb-ts250gesd260c/")</f>
        <v>https://alsi.kz/ru/catalog/vneshnie-zhyestkie-diski/jestkiy-disk-ssd-transcend-ts250gesd260c-250gb-ts250gesd260c/</v>
      </c>
    </row>
    <row r="687" spans="1:5" ht="15" outlineLevel="3">
      <c r="A687" s="18" t="s">
        <v>2360</v>
      </c>
      <c r="B687" s="18" t="s">
        <v>2361</v>
      </c>
      <c r="C687" s="19" t="s">
        <v>2362</v>
      </c>
      <c r="D687" s="18" t="s">
        <v>2363</v>
      </c>
      <c r="E687" s="20" t="str">
        <f>HYPERLINK("https://alsi.kz/ru/catalog/vneshnie-zhyestkie-diski/jestkiy-disk-ssd-transcend-ts500gesd260c-500gb-ts500gesd260c/","https://alsi.kz/ru/catalog/vneshnie-zhyestkie-diski/jestkiy-disk-ssd-transcend-ts500gesd260c-500gb-ts500gesd260c/")</f>
        <v>https://alsi.kz/ru/catalog/vneshnie-zhyestkie-diski/jestkiy-disk-ssd-transcend-ts500gesd260c-500gb-ts500gesd260c/</v>
      </c>
    </row>
    <row r="688" spans="1:5" ht="15" outlineLevel="2">
      <c r="A688" s="15" t="s">
        <v>2364</v>
      </c>
      <c r="B688" s="16"/>
      <c r="C688" s="16"/>
      <c r="D688" s="17"/>
      <c r="E688" s="14" t="str">
        <f>HYPERLINK("http://alsi.kz/ru/catalog/vnutrennie-zhyestkie-diski-hdd-ssd/","http://alsi.kz/ru/catalog/vnutrennie-zhyestkie-diski-hdd-ssd/")</f>
        <v>http://alsi.kz/ru/catalog/vnutrennie-zhyestkie-diski-hdd-ssd/</v>
      </c>
    </row>
    <row r="689" spans="1:5" ht="15" outlineLevel="3">
      <c r="A689" s="18" t="s">
        <v>2365</v>
      </c>
      <c r="B689" s="18" t="s">
        <v>2366</v>
      </c>
      <c r="C689" s="19" t="s">
        <v>2367</v>
      </c>
      <c r="D689" s="18" t="s">
        <v>2368</v>
      </c>
      <c r="E689" s="20" t="str">
        <f>HYPERLINK("https://alsi.kz/ru/catalog/vnutrennie-zhyestkie-diski-hdd-ssd/vneshniy-ssd-nakopitel-adata-aeli-se880-1000gb-seryy-aeli-se880-1tcgy/","https://alsi.kz/ru/catalog/vnutrennie-zhyestkie-diski-hdd-ssd/vneshniy-ssd-nakopitel-adata-aeli-se880-1000gb-seryy-aeli-se880-1tcgy/")</f>
        <v>https://alsi.kz/ru/catalog/vnutrennie-zhyestkie-diski-hdd-ssd/vneshniy-ssd-nakopitel-adata-aeli-se880-1000gb-seryy-aeli-se880-1tcgy/</v>
      </c>
    </row>
    <row r="690" spans="1:5" ht="15" outlineLevel="3">
      <c r="A690" s="18" t="s">
        <v>2369</v>
      </c>
      <c r="B690" s="18" t="s">
        <v>2370</v>
      </c>
      <c r="C690" s="19" t="s">
        <v>2371</v>
      </c>
      <c r="D690" s="18" t="s">
        <v>2372</v>
      </c>
      <c r="E690" s="20" t="str">
        <f>HYPERLINK("https://alsi.kz/ru/catalog/vnutrennie-zhyestkie-diski-hdd-ssd/vneshniy-ssd-nakopitel-adata-aeli-se880-512gb-seryy-aeli-se880-500gcgy/","https://alsi.kz/ru/catalog/vnutrennie-zhyestkie-diski-hdd-ssd/vneshniy-ssd-nakopitel-adata-aeli-se880-512gb-seryy-aeli-se880-500gcgy/")</f>
        <v>https://alsi.kz/ru/catalog/vnutrennie-zhyestkie-diski-hdd-ssd/vneshniy-ssd-nakopitel-adata-aeli-se880-512gb-seryy-aeli-se880-500gcgy/</v>
      </c>
    </row>
    <row r="691" spans="1:5" ht="15" outlineLevel="3">
      <c r="A691" s="18" t="s">
        <v>2373</v>
      </c>
      <c r="B691" s="18" t="s">
        <v>2374</v>
      </c>
      <c r="C691" s="19" t="s">
        <v>2375</v>
      </c>
      <c r="D691" s="18" t="s">
        <v>2376</v>
      </c>
      <c r="E691" s="20" t="str">
        <f>HYPERLINK("https://alsi.kz/ru/catalog/vnutrennie-zhyestkie-diski-hdd-ssd/vneshniy-ssd-nakopitel-adata-elite-se880-2tb-seryy-aeli-se880-2tcgy/","https://alsi.kz/ru/catalog/vnutrennie-zhyestkie-diski-hdd-ssd/vneshniy-ssd-nakopitel-adata-elite-se880-2tb-seryy-aeli-se880-2tcgy/")</f>
        <v>https://alsi.kz/ru/catalog/vnutrennie-zhyestkie-diski-hdd-ssd/vneshniy-ssd-nakopitel-adata-elite-se880-2tb-seryy-aeli-se880-2tcgy/</v>
      </c>
    </row>
    <row r="692" spans="1:5" ht="15" outlineLevel="3">
      <c r="A692" s="18" t="s">
        <v>2377</v>
      </c>
      <c r="B692" s="18" t="s">
        <v>2378</v>
      </c>
      <c r="C692" s="19" t="s">
        <v>2379</v>
      </c>
      <c r="D692" s="18" t="s">
        <v>2380</v>
      </c>
      <c r="E692" s="20" t="str">
        <f>HYPERLINK("https://alsi.kz/ru/catalog/vnutrennie-zhyestkie-diski-hdd-ssd/jestkiy-disk-ssd-apacer-as340x-240gb-sata-ap240gas340xc-1/","https://alsi.kz/ru/catalog/vnutrennie-zhyestkie-diski-hdd-ssd/jestkiy-disk-ssd-apacer-as340x-240gb-sata-ap240gas340xc-1/")</f>
        <v>https://alsi.kz/ru/catalog/vnutrennie-zhyestkie-diski-hdd-ssd/jestkiy-disk-ssd-apacer-as340x-240gb-sata-ap240gas340xc-1/</v>
      </c>
    </row>
    <row r="693" spans="1:5" ht="15" outlineLevel="3">
      <c r="A693" s="18" t="s">
        <v>2381</v>
      </c>
      <c r="B693" s="18" t="s">
        <v>2382</v>
      </c>
      <c r="C693" s="19" t="s">
        <v>2383</v>
      </c>
      <c r="D693" s="18" t="s">
        <v>2384</v>
      </c>
      <c r="E693" s="20" t="str">
        <f>HYPERLINK("https://alsi.kz/ru/catalog/vnutrennie-zhyestkie-diski-hdd-ssd/jestkiy-disk-ssd-transcend-ts1tesd310c-1tb-ts1tesd310c/","https://alsi.kz/ru/catalog/vnutrennie-zhyestkie-diski-hdd-ssd/jestkiy-disk-ssd-transcend-ts1tesd310c-1tb-ts1tesd310c/")</f>
        <v>https://alsi.kz/ru/catalog/vnutrennie-zhyestkie-diski-hdd-ssd/jestkiy-disk-ssd-transcend-ts1tesd310c-1tb-ts1tesd310c/</v>
      </c>
    </row>
    <row r="694" spans="1:5" ht="15" outlineLevel="3">
      <c r="A694" s="18" t="s">
        <v>2385</v>
      </c>
      <c r="B694" s="18" t="s">
        <v>2386</v>
      </c>
      <c r="C694" s="19" t="s">
        <v>2387</v>
      </c>
      <c r="D694" s="18" t="s">
        <v>2388</v>
      </c>
      <c r="E694" s="20" t="str">
        <f>HYPERLINK("https://alsi.kz/ru/catalog/vnutrennie-zhyestkie-diski-hdd-ssd/jestkiy-disk-ssd-transcend-ts256gesd310c-256gb-ts256gesd310c/","https://alsi.kz/ru/catalog/vnutrennie-zhyestkie-diski-hdd-ssd/jestkiy-disk-ssd-transcend-ts256gesd310c-256gb-ts256gesd310c/")</f>
        <v>https://alsi.kz/ru/catalog/vnutrennie-zhyestkie-diski-hdd-ssd/jestkiy-disk-ssd-transcend-ts256gesd310c-256gb-ts256gesd310c/</v>
      </c>
    </row>
    <row r="695" spans="1:5" ht="15" outlineLevel="3">
      <c r="A695" s="18" t="s">
        <v>2389</v>
      </c>
      <c r="B695" s="18" t="s">
        <v>2390</v>
      </c>
      <c r="C695" s="19" t="s">
        <v>2391</v>
      </c>
      <c r="D695" s="18" t="s">
        <v>2392</v>
      </c>
      <c r="E695" s="20" t="str">
        <f>HYPERLINK("https://alsi.kz/ru/catalog/vnutrennie-zhyestkie-diski-hdd-ssd/jestkiy-disk-ssd-transcend-ts512gesd310c-512gb-ts512gesd310c/","https://alsi.kz/ru/catalog/vnutrennie-zhyestkie-diski-hdd-ssd/jestkiy-disk-ssd-transcend-ts512gesd310c-512gb-ts512gesd310c/")</f>
        <v>https://alsi.kz/ru/catalog/vnutrennie-zhyestkie-diski-hdd-ssd/jestkiy-disk-ssd-transcend-ts512gesd310c-512gb-ts512gesd310c/</v>
      </c>
    </row>
    <row r="696" spans="1:5" ht="15" outlineLevel="3">
      <c r="A696" s="18">
        <v>224758</v>
      </c>
      <c r="B696" s="18" t="s">
        <v>2393</v>
      </c>
      <c r="C696" s="19" t="s">
        <v>2394</v>
      </c>
      <c r="D696" s="18" t="s">
        <v>2395</v>
      </c>
      <c r="E696" s="20" t="str">
        <f>HYPERLINK("https://alsi.kz/ru/catalog/vnutrennie-zhyestkie-diski-hdd-ssd/tverdotelnyy-nakopitel-patriotssd512-gbm2-pci-express25-p300p512gm28/","https://alsi.kz/ru/catalog/vnutrennie-zhyestkie-diski-hdd-ssd/tverdotelnyy-nakopitel-patriotssd512-gbm2-pci-express25-p300p512gm28/")</f>
        <v>https://alsi.kz/ru/catalog/vnutrennie-zhyestkie-diski-hdd-ssd/tverdotelnyy-nakopitel-patriotssd512-gbm2-pci-express25-p300p512gm28/</v>
      </c>
    </row>
    <row r="697" spans="1:5" ht="15" outlineLevel="3">
      <c r="A697" s="18">
        <v>210818</v>
      </c>
      <c r="B697" s="18" t="s">
        <v>2396</v>
      </c>
      <c r="C697" s="19" t="s">
        <v>2397</v>
      </c>
      <c r="D697" s="18" t="s">
        <v>2398</v>
      </c>
      <c r="E697" s="20" t="str">
        <f>HYPERLINK("https://alsi.kz/ru/catalog/vnutrennie-zhyestkie-diski-hdd-ssd/tverdotelnyy-nakopitel-transcendssd512-gb-ts512gmte110s/","https://alsi.kz/ru/catalog/vnutrennie-zhyestkie-diski-hdd-ssd/tverdotelnyy-nakopitel-transcendssd512-gb-ts512gmte110s/")</f>
        <v>https://alsi.kz/ru/catalog/vnutrennie-zhyestkie-diski-hdd-ssd/tverdotelnyy-nakopitel-transcendssd512-gb-ts512gmte110s/</v>
      </c>
    </row>
    <row r="698" spans="1:5" ht="15" outlineLevel="3">
      <c r="A698" s="18">
        <v>238136</v>
      </c>
      <c r="B698" s="18" t="s">
        <v>2399</v>
      </c>
      <c r="C698" s="19" t="s">
        <v>2400</v>
      </c>
      <c r="D698" s="18" t="s">
        <v>2401</v>
      </c>
      <c r="E698" s="20" t="str">
        <f>HYPERLINK("https://alsi.kz/ru/catalog/vnutrennie-zhyestkie-diski-hdd-ssd/tverdotelnyy-nakopitel-western-digitalssd1000-gbbluesa510sata3d-nandr560mbsw520mbsm2-w/","https://alsi.kz/ru/catalog/vnutrennie-zhyestkie-diski-hdd-ssd/tverdotelnyy-nakopitel-western-digitalssd1000-gbbluesa510sata3d-nandr560mbsw520mbsm2-w/")</f>
        <v>https://alsi.kz/ru/catalog/vnutrennie-zhyestkie-diski-hdd-ssd/tverdotelnyy-nakopitel-western-digitalssd1000-gbbluesa510sata3d-nandr560mbsw520mbsm2-w/</v>
      </c>
    </row>
    <row r="699" spans="1:5" ht="15" outlineLevel="3">
      <c r="A699" s="18">
        <v>225281</v>
      </c>
      <c r="B699" s="18" t="s">
        <v>2402</v>
      </c>
      <c r="C699" s="19" t="s">
        <v>2403</v>
      </c>
      <c r="D699" s="18" t="s">
        <v>2404</v>
      </c>
      <c r="E699" s="20" t="str">
        <f>HYPERLINK("https://alsi.kz/ru/catalog/vnutrennie-zhyestkie-diski-hdd-ssd/tverdotelnyy-nakopitel-western-digitalssd480-gb25-sata-6gbs-wds480g3g0a/","https://alsi.kz/ru/catalog/vnutrennie-zhyestkie-diski-hdd-ssd/tverdotelnyy-nakopitel-western-digitalssd480-gb25-sata-6gbs-wds480g3g0a/")</f>
        <v>https://alsi.kz/ru/catalog/vnutrennie-zhyestkie-diski-hdd-ssd/tverdotelnyy-nakopitel-western-digitalssd480-gb25-sata-6gbs-wds480g3g0a/</v>
      </c>
    </row>
    <row r="700" spans="1:5" ht="15" outlineLevel="2">
      <c r="A700" s="15" t="s">
        <v>2405</v>
      </c>
      <c r="B700" s="16"/>
      <c r="C700" s="16"/>
      <c r="D700" s="17"/>
      <c r="E700" s="14" t="str">
        <f>HYPERLINK("http://alsi.kz/ru/catalog/kabeli-ugo/","http://alsi.kz/ru/catalog/kabeli-ugo/")</f>
        <v>http://alsi.kz/ru/catalog/kabeli-ugo/</v>
      </c>
    </row>
    <row r="701" spans="1:5" ht="15" outlineLevel="3">
      <c r="A701" s="18">
        <v>186026</v>
      </c>
      <c r="B701" s="18" t="s">
        <v>2406</v>
      </c>
      <c r="C701" s="19" t="s">
        <v>2407</v>
      </c>
      <c r="D701" s="18" t="s">
        <v>2408</v>
      </c>
      <c r="E701" s="20" t="str">
        <f>HYPERLINK("https://alsi.kz/ru/catalog/kabeli-ugo/zamok-dell-clicksafe-combination-lock-for-all-dell-security-slots-461-aaeu/","https://alsi.kz/ru/catalog/kabeli-ugo/zamok-dell-clicksafe-combination-lock-for-all-dell-security-slots-461-aaeu/")</f>
        <v>https://alsi.kz/ru/catalog/kabeli-ugo/zamok-dell-clicksafe-combination-lock-for-all-dell-security-slots-461-aaeu/</v>
      </c>
    </row>
    <row r="702" spans="1:5" ht="15" outlineLevel="3">
      <c r="A702" s="18">
        <v>217987</v>
      </c>
      <c r="B702" s="18" t="s">
        <v>2409</v>
      </c>
      <c r="C702" s="19" t="s">
        <v>2410</v>
      </c>
      <c r="D702" s="18" t="s">
        <v>2411</v>
      </c>
      <c r="E702" s="20" t="str">
        <f>HYPERLINK("https://alsi.kz/ru/catalog/kabeli-ugo/kabel-shtlp-44-jily100m-shtlp-4/","https://alsi.kz/ru/catalog/kabeli-ugo/kabel-shtlp-44-jily100m-shtlp-4/")</f>
        <v>https://alsi.kz/ru/catalog/kabeli-ugo/kabel-shtlp-44-jily100m-shtlp-4/</v>
      </c>
    </row>
    <row r="703" spans="1:5" ht="15" outlineLevel="3">
      <c r="A703" s="18">
        <v>204592</v>
      </c>
      <c r="B703" s="18">
        <v>87350</v>
      </c>
      <c r="C703" s="19" t="s">
        <v>2412</v>
      </c>
      <c r="D703" s="18" t="s">
        <v>2413</v>
      </c>
      <c r="E703" s="20" t="str">
        <f>HYPERLINK("https://alsi.kz/ru/catalog/kabeli-ugo/kabel-defender03hdmi-m-mver-141-m-87350/","https://alsi.kz/ru/catalog/kabeli-ugo/kabel-defender03hdmi-m-mver-141-m-87350/")</f>
        <v>https://alsi.kz/ru/catalog/kabeli-ugo/kabel-defender03hdmi-m-mver-141-m-87350/</v>
      </c>
    </row>
    <row r="704" spans="1:5" ht="15" outlineLevel="3">
      <c r="A704" s="18">
        <v>44907</v>
      </c>
      <c r="B704" s="18" t="s">
        <v>2414</v>
      </c>
      <c r="C704" s="19" t="s">
        <v>2415</v>
      </c>
      <c r="D704" s="18" t="s">
        <v>2416</v>
      </c>
      <c r="E704" s="20" t="str">
        <f>HYPERLINK("https://alsi.kz/ru/catalog/kabeli-ugo/kabel-hp-europeusba-b-dlya-printeraskanera18-m-04356-18/","https://alsi.kz/ru/catalog/kabeli-ugo/kabel-hp-europeusba-b-dlya-printeraskanera18-m-04356-18/")</f>
        <v>https://alsi.kz/ru/catalog/kabeli-ugo/kabel-hp-europeusba-b-dlya-printeraskanera18-m-04356-18/</v>
      </c>
    </row>
    <row r="705" spans="1:5" ht="15" outlineLevel="3">
      <c r="A705" s="18">
        <v>197089</v>
      </c>
      <c r="B705" s="18" t="s">
        <v>2417</v>
      </c>
      <c r="C705" s="19" t="s">
        <v>2418</v>
      </c>
      <c r="D705" s="18" t="s">
        <v>1758</v>
      </c>
      <c r="E705" s="20" t="str">
        <f>HYPERLINK("https://alsi.kz/ru/catalog/kabeli-ugo/kabel-kramerc-dmdm-6-c-dmdm-6-8s0/","https://alsi.kz/ru/catalog/kabeli-ugo/kabel-kramerc-dmdm-6-c-dmdm-6-8s0/")</f>
        <v>https://alsi.kz/ru/catalog/kabeli-ugo/kabel-kramerc-dmdm-6-c-dmdm-6-8s0/</v>
      </c>
    </row>
    <row r="706" spans="1:5" ht="15" outlineLevel="3">
      <c r="A706" s="18">
        <v>186439</v>
      </c>
      <c r="B706" s="18" t="s">
        <v>2419</v>
      </c>
      <c r="C706" s="19" t="s">
        <v>2420</v>
      </c>
      <c r="D706" s="18" t="s">
        <v>2421</v>
      </c>
      <c r="E706" s="20" t="str">
        <f>HYPERLINK("https://alsi.kz/ru/catalog/kabeli-ugo/kabel-lazsowh-11120m-wh-11120m/","https://alsi.kz/ru/catalog/kabeli-ugo/kabel-lazsowh-11120m-wh-11120m/")</f>
        <v>https://alsi.kz/ru/catalog/kabeli-ugo/kabel-lazsowh-11120m-wh-11120m/</v>
      </c>
    </row>
    <row r="707" spans="1:5" ht="15" outlineLevel="3">
      <c r="A707" s="18">
        <v>137311</v>
      </c>
      <c r="B707" s="18" t="s">
        <v>2422</v>
      </c>
      <c r="C707" s="19" t="s">
        <v>2423</v>
      </c>
      <c r="D707" s="18" t="s">
        <v>2424</v>
      </c>
      <c r="E707" s="20" t="str">
        <f>HYPERLINK("https://alsi.kz/ru/catalog/kabeli-ugo/kabel-ship-d155-p-d155-p/","https://alsi.kz/ru/catalog/kabeli-ugo/kabel-ship-d155-p-d155-p/")</f>
        <v>https://alsi.kz/ru/catalog/kabeli-ugo/kabel-ship-d155-p-d155-p/</v>
      </c>
    </row>
    <row r="708" spans="1:5" ht="15" outlineLevel="3">
      <c r="A708" s="18">
        <v>128471</v>
      </c>
      <c r="B708" s="18" t="s">
        <v>2425</v>
      </c>
      <c r="C708" s="19" t="s">
        <v>2426</v>
      </c>
      <c r="D708" s="18" t="s">
        <v>2427</v>
      </c>
      <c r="E708" s="20" t="str">
        <f>HYPERLINK("https://alsi.kz/ru/catalog/kabeli-ugo/kabel-shipvga-to-vga-15male15male-20-m-vg002mm-20p/","https://alsi.kz/ru/catalog/kabeli-ugo/kabel-shipvga-to-vga-15male15male-20-m-vg002mm-20p/")</f>
        <v>https://alsi.kz/ru/catalog/kabeli-ugo/kabel-shipvga-to-vga-15male15male-20-m-vg002mm-20p/</v>
      </c>
    </row>
    <row r="709" spans="1:5" ht="15" outlineLevel="3">
      <c r="A709" s="18">
        <v>227178</v>
      </c>
      <c r="B709" s="18" t="s">
        <v>2428</v>
      </c>
      <c r="C709" s="19" t="s">
        <v>2429</v>
      </c>
      <c r="D709" s="18" t="s">
        <v>2430</v>
      </c>
      <c r="E709" s="20" t="str">
        <f>HYPERLINK("https://alsi.kz/ru/catalog/kabeli-ugo/kabel-pitaniya-apcap9892power-cord-c19-to-c20-06m-ap9892/","https://alsi.kz/ru/catalog/kabeli-ugo/kabel-pitaniya-apcap9892power-cord-c19-to-c20-06m-ap9892/")</f>
        <v>https://alsi.kz/ru/catalog/kabeli-ugo/kabel-pitaniya-apcap9892power-cord-c19-to-c20-06m-ap9892/</v>
      </c>
    </row>
    <row r="710" spans="1:5" ht="15" outlineLevel="3">
      <c r="A710" s="18">
        <v>103945</v>
      </c>
      <c r="B710" s="18" t="s">
        <v>2431</v>
      </c>
      <c r="C710" s="19" t="s">
        <v>2432</v>
      </c>
      <c r="D710" s="18" t="s">
        <v>2433</v>
      </c>
      <c r="E710" s="20" t="str">
        <f>HYPERLINK("https://alsi.kz/ru/catalog/kabeli-ugo/kabel-deluxdlw-1250-dlw-1250/","https://alsi.kz/ru/catalog/kabeli-ugo/kabel-deluxdlw-1250-dlw-1250/")</f>
        <v>https://alsi.kz/ru/catalog/kabeli-ugo/kabel-deluxdlw-1250-dlw-1250/</v>
      </c>
    </row>
    <row r="711" spans="1:5" ht="15" outlineLevel="3">
      <c r="A711" s="18">
        <v>195824</v>
      </c>
      <c r="B711" s="18" t="s">
        <v>2434</v>
      </c>
      <c r="C711" s="19" t="s">
        <v>2435</v>
      </c>
      <c r="D711" s="18" t="s">
        <v>2436</v>
      </c>
      <c r="E711" s="20" t="str">
        <f>HYPERLINK("https://alsi.kz/ru/catalog/kabeli-ugo/kabel-pitaniya-shipsh5005-12p-sh5005-12p/","https://alsi.kz/ru/catalog/kabeli-ugo/kabel-pitaniya-shipsh5005-12p-sh5005-12p/")</f>
        <v>https://alsi.kz/ru/catalog/kabeli-ugo/kabel-pitaniya-shipsh5005-12p-sh5005-12p/</v>
      </c>
    </row>
    <row r="712" spans="1:5" ht="15" outlineLevel="3">
      <c r="A712" s="18">
        <v>170105</v>
      </c>
      <c r="B712" s="18" t="s">
        <v>2437</v>
      </c>
      <c r="C712" s="19" t="s">
        <v>2438</v>
      </c>
      <c r="D712" s="18" t="s">
        <v>2439</v>
      </c>
      <c r="E712" s="20" t="str">
        <f>HYPERLINK("https://alsi.kz/ru/catalog/kabeli-ugo/konnektor-ships901drj-45-cat6-utp-100-shtuk-v-pakete-s901d/","https://alsi.kz/ru/catalog/kabeli-ugo/konnektor-ships901drj-45-cat6-utp-100-shtuk-v-pakete-s901d/")</f>
        <v>https://alsi.kz/ru/catalog/kabeli-ugo/konnektor-ships901drj-45-cat6-utp-100-shtuk-v-pakete-s901d/</v>
      </c>
    </row>
    <row r="713" spans="1:5" ht="15" outlineLevel="2">
      <c r="A713" s="15" t="s">
        <v>2440</v>
      </c>
      <c r="B713" s="16"/>
      <c r="C713" s="16"/>
      <c r="D713" s="17"/>
      <c r="E713" s="14" t="str">
        <f>HYPERLINK("http://alsi.kz/ru/catalog/klaviatury/","http://alsi.kz/ru/catalog/klaviatury/")</f>
        <v>http://alsi.kz/ru/catalog/klaviatury/</v>
      </c>
    </row>
    <row r="714" spans="1:5" ht="15" outlineLevel="3">
      <c r="A714" s="18" t="s">
        <v>2441</v>
      </c>
      <c r="B714" s="18" t="s">
        <v>2442</v>
      </c>
      <c r="C714" s="19" t="s">
        <v>2443</v>
      </c>
      <c r="D714" s="18" t="s">
        <v>1211</v>
      </c>
      <c r="E714" s="20" t="str">
        <f>HYPERLINK("https://alsi.kz/ru/catalog/klaviatury/klaviatura-asus-xa05-rog-strix-scope-rxrd-90mp0240-bkra00/","https://alsi.kz/ru/catalog/klaviatury/klaviatura-asus-xa05-rog-strix-scope-rxrd-90mp0240-bkra00/")</f>
        <v>https://alsi.kz/ru/catalog/klaviatury/klaviatura-asus-xa05-rog-strix-scope-rxrd-90mp0240-bkra00/</v>
      </c>
    </row>
    <row r="715" spans="1:5" ht="15" outlineLevel="3">
      <c r="A715" s="18" t="s">
        <v>2444</v>
      </c>
      <c r="B715" s="18">
        <v>45117</v>
      </c>
      <c r="C715" s="19" t="s">
        <v>2445</v>
      </c>
      <c r="D715" s="18" t="s">
        <v>2446</v>
      </c>
      <c r="E715" s="20" t="str">
        <f>HYPERLINK("https://alsi.kz/ru/catalog/klaviatury/klaviatura-defender-red-gk-116-ru-45117/","https://alsi.kz/ru/catalog/klaviatury/klaviatura-defender-red-gk-116-ru-45117/")</f>
        <v>https://alsi.kz/ru/catalog/klaviatury/klaviatura-defender-red-gk-116-ru-45117/</v>
      </c>
    </row>
    <row r="716" spans="1:5" ht="15" outlineLevel="3">
      <c r="A716" s="18">
        <v>160865</v>
      </c>
      <c r="B716" s="18" t="s">
        <v>2447</v>
      </c>
      <c r="C716" s="19" t="s">
        <v>2448</v>
      </c>
      <c r="D716" s="18" t="s">
        <v>2449</v>
      </c>
      <c r="E716" s="20" t="str">
        <f>HYPERLINK("https://alsi.kz/ru/catalog/klaviatury/klaviatura-dell-kb216-580-adhd/","https://alsi.kz/ru/catalog/klaviatury/klaviatura-dell-kb216-580-adhd/")</f>
        <v>https://alsi.kz/ru/catalog/klaviatury/klaviatura-dell-kb216-580-adhd/</v>
      </c>
    </row>
    <row r="717" spans="1:5" ht="15" outlineLevel="3">
      <c r="A717" s="18" t="s">
        <v>2450</v>
      </c>
      <c r="B717" s="18" t="s">
        <v>2451</v>
      </c>
      <c r="C717" s="19" t="s">
        <v>2452</v>
      </c>
      <c r="D717" s="18" t="s">
        <v>2453</v>
      </c>
      <c r="E717" s="20" t="str">
        <f>HYPERLINK("https://alsi.kz/ru/catalog/klaviatury/klaviatura-delux-dlk-1900ogb-usb-dlk-1900ogb/","https://alsi.kz/ru/catalog/klaviatury/klaviatura-delux-dlk-1900ogb-usb-dlk-1900ogb/")</f>
        <v>https://alsi.kz/ru/catalog/klaviatury/klaviatura-delux-dlk-1900ogb-usb-dlk-1900ogb/</v>
      </c>
    </row>
    <row r="718" spans="1:5" ht="15" outlineLevel="3">
      <c r="A718" s="18" t="s">
        <v>2454</v>
      </c>
      <c r="B718" s="18" t="s">
        <v>2455</v>
      </c>
      <c r="C718" s="19" t="s">
        <v>2456</v>
      </c>
      <c r="D718" s="18" t="s">
        <v>2457</v>
      </c>
      <c r="E718" s="20" t="str">
        <f>HYPERLINK("https://alsi.kz/ru/catalog/klaviatury/klaviatura-delux-dlk-6010ub-usb-delux-dlk-6010ub/","https://alsi.kz/ru/catalog/klaviatury/klaviatura-delux-dlk-6010ub-usb-delux-dlk-6010ub/")</f>
        <v>https://alsi.kz/ru/catalog/klaviatury/klaviatura-delux-dlk-6010ub-usb-delux-dlk-6010ub/</v>
      </c>
    </row>
    <row r="719" spans="1:5" ht="15" outlineLevel="3">
      <c r="A719" s="18" t="s">
        <v>2458</v>
      </c>
      <c r="B719" s="18" t="s">
        <v>2459</v>
      </c>
      <c r="C719" s="19" t="s">
        <v>2460</v>
      </c>
      <c r="D719" s="18" t="s">
        <v>2461</v>
      </c>
      <c r="E719" s="20" t="str">
        <f>HYPERLINK("https://alsi.kz/ru/catalog/klaviatury/klaviatura-delux-dlk-6060ub-usb-dlk-6060ub/","https://alsi.kz/ru/catalog/klaviatury/klaviatura-delux-dlk-6060ub-usb-dlk-6060ub/")</f>
        <v>https://alsi.kz/ru/catalog/klaviatury/klaviatura-delux-dlk-6060ub-usb-dlk-6060ub/</v>
      </c>
    </row>
    <row r="720" spans="1:5" ht="15" outlineLevel="3">
      <c r="A720" s="18" t="s">
        <v>2462</v>
      </c>
      <c r="B720" s="18" t="s">
        <v>2463</v>
      </c>
      <c r="C720" s="19" t="s">
        <v>2464</v>
      </c>
      <c r="D720" s="18" t="s">
        <v>2465</v>
      </c>
      <c r="E720" s="20" t="str">
        <f>HYPERLINK("https://alsi.kz/ru/catalog/klaviatury/klaviatura-genius-luxemate-100-usb-chernyy-luxemate-100/","https://alsi.kz/ru/catalog/klaviatury/klaviatura-genius-luxemate-100-usb-chernyy-luxemate-100/")</f>
        <v>https://alsi.kz/ru/catalog/klaviatury/klaviatura-genius-luxemate-100-usb-chernyy-luxemate-100/</v>
      </c>
    </row>
    <row r="721" spans="1:5" ht="15" outlineLevel="3">
      <c r="A721" s="18" t="s">
        <v>2466</v>
      </c>
      <c r="B721" s="18" t="s">
        <v>2467</v>
      </c>
      <c r="C721" s="19" t="s">
        <v>2468</v>
      </c>
      <c r="D721" s="18" t="s">
        <v>2469</v>
      </c>
      <c r="E721" s="20" t="str">
        <f>HYPERLINK("https://alsi.kz/ru/catalog/klaviatury/klaviatura-genius-slimstar-7230-slimstar-7230/","https://alsi.kz/ru/catalog/klaviatury/klaviatura-genius-slimstar-7230-slimstar-7230/")</f>
        <v>https://alsi.kz/ru/catalog/klaviatury/klaviatura-genius-slimstar-7230-slimstar-7230/</v>
      </c>
    </row>
    <row r="722" spans="1:5" ht="15" outlineLevel="3">
      <c r="A722" s="18" t="s">
        <v>2470</v>
      </c>
      <c r="B722" s="18" t="s">
        <v>2471</v>
      </c>
      <c r="C722" s="19" t="s">
        <v>2472</v>
      </c>
      <c r="D722" s="18" t="s">
        <v>2473</v>
      </c>
      <c r="E722" s="20" t="str">
        <f>HYPERLINK("https://alsi.kz/ru/catalog/klaviatury/klaviatura-genius-slimstar-q200-slimstar-q200/","https://alsi.kz/ru/catalog/klaviatury/klaviatura-genius-slimstar-q200-slimstar-q200/")</f>
        <v>https://alsi.kz/ru/catalog/klaviatury/klaviatura-genius-slimstar-q200-slimstar-q200/</v>
      </c>
    </row>
    <row r="723" spans="1:5" ht="15" outlineLevel="3">
      <c r="A723" s="18" t="s">
        <v>2474</v>
      </c>
      <c r="B723" s="18" t="s">
        <v>2475</v>
      </c>
      <c r="C723" s="19" t="s">
        <v>2476</v>
      </c>
      <c r="D723" s="18" t="s">
        <v>2465</v>
      </c>
      <c r="E723" s="20" t="str">
        <f>HYPERLINK("https://alsi.kz/ru/catalog/klaviatury/klaviatura-genius-smart-kb-117-smart-kb-117/","https://alsi.kz/ru/catalog/klaviatury/klaviatura-genius-smart-kb-117-smart-kb-117/")</f>
        <v>https://alsi.kz/ru/catalog/klaviatury/klaviatura-genius-smart-kb-117-smart-kb-117/</v>
      </c>
    </row>
    <row r="724" spans="1:5" ht="15" outlineLevel="3">
      <c r="A724" s="18" t="s">
        <v>2477</v>
      </c>
      <c r="B724" s="18" t="s">
        <v>2478</v>
      </c>
      <c r="C724" s="19" t="s">
        <v>2479</v>
      </c>
      <c r="D724" s="18" t="s">
        <v>2480</v>
      </c>
      <c r="E724" s="20" t="str">
        <f>HYPERLINK("https://alsi.kz/ru/catalog/klaviatury/klaviatura-hp-25-usb-wired-keyboard-english-layout-tolko-angliyskaya-raskladka-266c9a6/","https://alsi.kz/ru/catalog/klaviatury/klaviatura-hp-25-usb-wired-keyboard-english-layout-tolko-angliyskaya-raskladka-266c9a6/")</f>
        <v>https://alsi.kz/ru/catalog/klaviatury/klaviatura-hp-25-usb-wired-keyboard-english-layout-tolko-angliyskaya-raskladka-266c9a6/</v>
      </c>
    </row>
    <row r="725" spans="1:5" ht="15" outlineLevel="3">
      <c r="A725" s="18" t="s">
        <v>2481</v>
      </c>
      <c r="B725" s="18" t="s">
        <v>2482</v>
      </c>
      <c r="C725" s="19" t="s">
        <v>2483</v>
      </c>
      <c r="D725" s="18" t="s">
        <v>2484</v>
      </c>
      <c r="E725" s="20" t="str">
        <f>HYPERLINK("https://alsi.kz/ru/catalog/klaviatury/klaviatura-provodnaya-hp-pavilion-300-kzht-usb-4ce96aa/","https://alsi.kz/ru/catalog/klaviatury/klaviatura-provodnaya-hp-pavilion-300-kzht-usb-4ce96aa/")</f>
        <v>https://alsi.kz/ru/catalog/klaviatury/klaviatura-provodnaya-hp-pavilion-300-kzht-usb-4ce96aa/</v>
      </c>
    </row>
    <row r="726" spans="1:5" ht="15" outlineLevel="3">
      <c r="A726" s="18" t="s">
        <v>2485</v>
      </c>
      <c r="B726" s="18" t="s">
        <v>2486</v>
      </c>
      <c r="C726" s="19" t="s">
        <v>2487</v>
      </c>
      <c r="D726" s="18" t="s">
        <v>2488</v>
      </c>
      <c r="E726" s="20" t="str">
        <f>HYPERLINK("https://alsi.kz/ru/catalog/klaviatury/klaviatura-hp-usb-premium-chernyy-z9n40aa/","https://alsi.kz/ru/catalog/klaviatury/klaviatura-hp-usb-premium-chernyy-z9n40aa/")</f>
        <v>https://alsi.kz/ru/catalog/klaviatury/klaviatura-hp-usb-premium-chernyy-z9n40aa/</v>
      </c>
    </row>
    <row r="727" spans="1:5" ht="15" outlineLevel="3">
      <c r="A727" s="18" t="s">
        <v>2489</v>
      </c>
      <c r="B727" s="18" t="s">
        <v>2490</v>
      </c>
      <c r="C727" s="19" t="s">
        <v>2491</v>
      </c>
      <c r="D727" s="18" t="s">
        <v>2492</v>
      </c>
      <c r="E727" s="20" t="str">
        <f>HYPERLINK("https://alsi.kz/ru/catalog/klaviatury/klaviatura-hp-wireless-premium-z9n41aa/","https://alsi.kz/ru/catalog/klaviatury/klaviatura-hp-wireless-premium-z9n41aa/")</f>
        <v>https://alsi.kz/ru/catalog/klaviatury/klaviatura-hp-wireless-premium-z9n41aa/</v>
      </c>
    </row>
    <row r="728" spans="1:5" ht="15" outlineLevel="3">
      <c r="A728" s="18" t="s">
        <v>2493</v>
      </c>
      <c r="B728" s="18" t="s">
        <v>2494</v>
      </c>
      <c r="C728" s="19" t="s">
        <v>2495</v>
      </c>
      <c r="D728" s="18" t="s">
        <v>2496</v>
      </c>
      <c r="E728" s="20" t="str">
        <f>HYPERLINK("https://alsi.kz/ru/catalog/klaviatury/klaviatura-lenovo-300-usb-keyboard-slim-black-gx30m39684/","https://alsi.kz/ru/catalog/klaviatury/klaviatura-lenovo-300-usb-keyboard-slim-black-gx30m39684/")</f>
        <v>https://alsi.kz/ru/catalog/klaviatury/klaviatura-lenovo-300-usb-keyboard-slim-black-gx30m39684/</v>
      </c>
    </row>
    <row r="729" spans="1:5" ht="15" outlineLevel="3">
      <c r="A729" s="18" t="s">
        <v>2497</v>
      </c>
      <c r="B729" s="18" t="s">
        <v>2498</v>
      </c>
      <c r="C729" s="19" t="s">
        <v>2499</v>
      </c>
      <c r="D729" s="18" t="s">
        <v>2500</v>
      </c>
      <c r="E729" s="20" t="str">
        <f>HYPERLINK("https://alsi.kz/ru/catalog/klaviatury/klaviatura-lenovo-legion-k500-rgb-mechanical-gaming-keyboard-gy40t26479/","https://alsi.kz/ru/catalog/klaviatury/klaviatura-lenovo-legion-k500-rgb-mechanical-gaming-keyboard-gy40t26479/")</f>
        <v>https://alsi.kz/ru/catalog/klaviatury/klaviatura-lenovo-legion-k500-rgb-mechanical-gaming-keyboard-gy40t26479/</v>
      </c>
    </row>
    <row r="730" spans="1:5" ht="15" outlineLevel="3">
      <c r="A730" s="18" t="s">
        <v>2501</v>
      </c>
      <c r="B730" s="18" t="s">
        <v>2502</v>
      </c>
      <c r="C730" s="19" t="s">
        <v>2503</v>
      </c>
      <c r="D730" s="18" t="s">
        <v>2504</v>
      </c>
      <c r="E730" s="20" t="str">
        <f>HYPERLINK("https://alsi.kz/ru/catalog/klaviatury/klaviatura-lenovo-wireless-keyboard-4x30h56866/","https://alsi.kz/ru/catalog/klaviatury/klaviatura-lenovo-wireless-keyboard-4x30h56866/")</f>
        <v>https://alsi.kz/ru/catalog/klaviatury/klaviatura-lenovo-wireless-keyboard-4x30h56866/</v>
      </c>
    </row>
    <row r="731" spans="1:5" ht="15" outlineLevel="3">
      <c r="A731" s="18">
        <v>119054</v>
      </c>
      <c r="B731" s="18" t="s">
        <v>2505</v>
      </c>
      <c r="C731" s="19" t="s">
        <v>2506</v>
      </c>
      <c r="D731" s="18" t="s">
        <v>2507</v>
      </c>
      <c r="E731" s="20" t="str">
        <f>HYPERLINK("https://alsi.kz/ru/catalog/klaviatury/klaviatura-logitech-k120/","https://alsi.kz/ru/catalog/klaviatury/klaviatura-logitech-k120/")</f>
        <v>https://alsi.kz/ru/catalog/klaviatury/klaviatura-logitech-k120/</v>
      </c>
    </row>
    <row r="732" spans="1:5" ht="15" outlineLevel="3">
      <c r="A732" s="18">
        <v>118464</v>
      </c>
      <c r="B732" s="18" t="s">
        <v>2508</v>
      </c>
      <c r="C732" s="19" t="s">
        <v>2509</v>
      </c>
      <c r="D732" s="18" t="s">
        <v>2510</v>
      </c>
      <c r="E732" s="20" t="str">
        <f>HYPERLINK("https://alsi.kz/ru/catalog/klaviatury/klaviatura-logitech-k270/","https://alsi.kz/ru/catalog/klaviatury/klaviatura-logitech-k270/")</f>
        <v>https://alsi.kz/ru/catalog/klaviatury/klaviatura-logitech-k270/</v>
      </c>
    </row>
    <row r="733" spans="1:5" ht="15" outlineLevel="3">
      <c r="A733" s="18" t="s">
        <v>2511</v>
      </c>
      <c r="B733" s="18" t="s">
        <v>2508</v>
      </c>
      <c r="C733" s="19" t="s">
        <v>2509</v>
      </c>
      <c r="D733" s="18" t="s">
        <v>2512</v>
      </c>
      <c r="E733" s="20" t="str">
        <f>HYPERLINK("https://alsi.kz/ru/catalog/klaviatury/klaviatura-logitech-k270-920-003757/","https://alsi.kz/ru/catalog/klaviatury/klaviatura-logitech-k270-920-003757/")</f>
        <v>https://alsi.kz/ru/catalog/klaviatury/klaviatura-logitech-k270-920-003757/</v>
      </c>
    </row>
    <row r="734" spans="1:5" ht="15" outlineLevel="3">
      <c r="A734" s="18" t="s">
        <v>2513</v>
      </c>
      <c r="B734" s="18" t="s">
        <v>2514</v>
      </c>
      <c r="C734" s="19" t="s">
        <v>2515</v>
      </c>
      <c r="D734" s="18" t="s">
        <v>2516</v>
      </c>
      <c r="E734" s="20" t="str">
        <f>HYPERLINK("https://alsi.kz/ru/catalog/klaviatury/klaviatura-rapoo-e9350g-e9350g/","https://alsi.kz/ru/catalog/klaviatury/klaviatura-rapoo-e9350g-e9350g/")</f>
        <v>https://alsi.kz/ru/catalog/klaviatury/klaviatura-rapoo-e9350g-e9350g/</v>
      </c>
    </row>
    <row r="735" spans="1:5" ht="15" outlineLevel="3">
      <c r="A735" s="18" t="s">
        <v>2517</v>
      </c>
      <c r="B735" s="18" t="s">
        <v>2518</v>
      </c>
      <c r="C735" s="19" t="s">
        <v>2519</v>
      </c>
      <c r="D735" s="18" t="s">
        <v>2520</v>
      </c>
      <c r="E735" s="20" t="str">
        <f>HYPERLINK("https://alsi.kz/ru/catalog/klaviatury/klaviatura-rapoo-v500-alloy-v500-alloy/","https://alsi.kz/ru/catalog/klaviatury/klaviatura-rapoo-v500-alloy-v500-alloy/")</f>
        <v>https://alsi.kz/ru/catalog/klaviatury/klaviatura-rapoo-v500-alloy-v500-alloy/</v>
      </c>
    </row>
    <row r="736" spans="1:5" ht="15" outlineLevel="3">
      <c r="A736" s="18" t="s">
        <v>2521</v>
      </c>
      <c r="B736" s="18" t="s">
        <v>2522</v>
      </c>
      <c r="C736" s="19" t="s">
        <v>2523</v>
      </c>
      <c r="D736" s="18" t="s">
        <v>2524</v>
      </c>
      <c r="E736" s="20" t="str">
        <f>HYPERLINK("https://alsi.kz/ru/catalog/klaviatury/klaviatura-rapoo-v500pro-v500pro/","https://alsi.kz/ru/catalog/klaviatury/klaviatura-rapoo-v500pro-v500pro/")</f>
        <v>https://alsi.kz/ru/catalog/klaviatury/klaviatura-rapoo-v500pro-v500pro/</v>
      </c>
    </row>
    <row r="737" spans="1:5" ht="15" outlineLevel="3">
      <c r="A737" s="18" t="s">
        <v>2525</v>
      </c>
      <c r="B737" s="18" t="s">
        <v>2526</v>
      </c>
      <c r="C737" s="19" t="s">
        <v>2527</v>
      </c>
      <c r="D737" s="18" t="s">
        <v>2528</v>
      </c>
      <c r="E737" s="20" t="str">
        <f>HYPERLINK("https://alsi.kz/ru/catalog/klaviatury/klaviatura-rapoo-v56-v56/","https://alsi.kz/ru/catalog/klaviatury/klaviatura-rapoo-v56-v56/")</f>
        <v>https://alsi.kz/ru/catalog/klaviatury/klaviatura-rapoo-v56-v56/</v>
      </c>
    </row>
    <row r="738" spans="1:5" ht="15" outlineLevel="3">
      <c r="A738" s="18" t="s">
        <v>2529</v>
      </c>
      <c r="B738" s="18">
        <v>22511</v>
      </c>
      <c r="C738" s="19" t="s">
        <v>2530</v>
      </c>
      <c r="D738" s="18" t="s">
        <v>2531</v>
      </c>
      <c r="E738" s="20" t="str">
        <f>HYPERLINK("https://alsi.kz/ru/catalog/klaviatury/klaviatura-trust-ru-gxt830-rw-avonn-gaming-kb-chernyy-22511/","https://alsi.kz/ru/catalog/klaviatury/klaviatura-trust-ru-gxt830-rw-avonn-gaming-kb-chernyy-22511/")</f>
        <v>https://alsi.kz/ru/catalog/klaviatury/klaviatura-trust-ru-gxt830-rw-avonn-gaming-kb-chernyy-22511/</v>
      </c>
    </row>
    <row r="739" spans="1:5" ht="15" outlineLevel="3">
      <c r="A739" s="18" t="s">
        <v>2532</v>
      </c>
      <c r="B739" s="18" t="s">
        <v>2533</v>
      </c>
      <c r="C739" s="19" t="s">
        <v>2534</v>
      </c>
      <c r="D739" s="18" t="s">
        <v>1137</v>
      </c>
      <c r="E739" s="20" t="str">
        <f>HYPERLINK("https://alsi.kz/ru/catalog/klaviatury/klaviatura-igrovaya-asus-ra04-tuf-gaming-k1-ru-membrane-chernyy-90mp01x0-bkra00/","https://alsi.kz/ru/catalog/klaviatury/klaviatura-igrovaya-asus-ra04-tuf-gaming-k1-ru-membrane-chernyy-90mp01x0-bkra00/")</f>
        <v>https://alsi.kz/ru/catalog/klaviatury/klaviatura-igrovaya-asus-ra04-tuf-gaming-k1-ru-membrane-chernyy-90mp01x0-bkra00/</v>
      </c>
    </row>
    <row r="740" spans="1:5" ht="15" outlineLevel="3">
      <c r="A740" s="18" t="s">
        <v>2535</v>
      </c>
      <c r="B740" s="18">
        <v>45196</v>
      </c>
      <c r="C740" s="19" t="s">
        <v>2536</v>
      </c>
      <c r="D740" s="18" t="s">
        <v>2537</v>
      </c>
      <c r="E740" s="20" t="str">
        <f>HYPERLINK("https://alsi.kz/ru/catalog/klaviatury/klaviatura-igrovaya-defender-arx-gk-196l-ru-chernyy-45196/","https://alsi.kz/ru/catalog/klaviatury/klaviatura-igrovaya-defender-arx-gk-196l-ru-chernyy-45196/")</f>
        <v>https://alsi.kz/ru/catalog/klaviatury/klaviatura-igrovaya-defender-arx-gk-196l-ru-chernyy-45196/</v>
      </c>
    </row>
    <row r="741" spans="1:5" ht="15" outlineLevel="2">
      <c r="A741" s="15" t="s">
        <v>2538</v>
      </c>
      <c r="B741" s="16"/>
      <c r="C741" s="16"/>
      <c r="D741" s="17"/>
      <c r="E741" s="14" t="str">
        <f>HYPERLINK("http://alsi.kz/ru/catalog/kolonki-sabvufery/","http://alsi.kz/ru/catalog/kolonki-sabvufery/")</f>
        <v>http://alsi.kz/ru/catalog/kolonki-sabvufery/</v>
      </c>
    </row>
    <row r="742" spans="1:5" ht="15" outlineLevel="3">
      <c r="A742" s="18">
        <v>213069</v>
      </c>
      <c r="B742" s="18" t="s">
        <v>2539</v>
      </c>
      <c r="C742" s="19" t="s">
        <v>2540</v>
      </c>
      <c r="D742" s="18" t="s">
        <v>2541</v>
      </c>
      <c r="E742" s="20" t="str">
        <f>HYPERLINK("https://alsi.kz/ru/catalog/kolonki-sabvufery/kolonki-microlab-b5513-b5513/","https://alsi.kz/ru/catalog/kolonki-sabvufery/kolonki-microlab-b5513-b5513/")</f>
        <v>https://alsi.kz/ru/catalog/kolonki-sabvufery/kolonki-microlab-b5513-b5513/</v>
      </c>
    </row>
    <row r="743" spans="1:5" ht="15" outlineLevel="2">
      <c r="A743" s="15" t="s">
        <v>2542</v>
      </c>
      <c r="B743" s="16"/>
      <c r="C743" s="16"/>
      <c r="D743" s="17"/>
      <c r="E743" s="14" t="str">
        <f>HYPERLINK("http://alsi.kz/ru/catalog/kronshteyny-upz/","http://alsi.kz/ru/catalog/kronshteyny-upz/")</f>
        <v>http://alsi.kz/ru/catalog/kronshteyny-upz/</v>
      </c>
    </row>
    <row r="744" spans="1:5" ht="15" outlineLevel="3">
      <c r="A744" s="18">
        <v>212576</v>
      </c>
      <c r="B744" s="18" t="s">
        <v>2543</v>
      </c>
      <c r="C744" s="19" t="s">
        <v>2544</v>
      </c>
      <c r="D744" s="18" t="s">
        <v>2545</v>
      </c>
      <c r="E744" s="20" t="str">
        <f>HYPERLINK("https://alsi.kz/ru/catalog/kronshteyny-upz/kreplenie-brateck-lp43-22-lp43-22/","https://alsi.kz/ru/catalog/kronshteyny-upz/kreplenie-brateck-lp43-22-lp43-22/")</f>
        <v>https://alsi.kz/ru/catalog/kronshteyny-upz/kreplenie-brateck-lp43-22-lp43-22/</v>
      </c>
    </row>
    <row r="745" spans="1:5" ht="15" outlineLevel="3">
      <c r="A745" s="18">
        <v>222649</v>
      </c>
      <c r="B745" s="18" t="s">
        <v>2546</v>
      </c>
      <c r="C745" s="19" t="s">
        <v>2547</v>
      </c>
      <c r="D745" s="18" t="s">
        <v>2548</v>
      </c>
      <c r="E745" s="20" t="str">
        <f>HYPERLINK("https://alsi.kz/ru/catalog/kronshteyny-upz/stoyka-wize-m75-m75/","https://alsi.kz/ru/catalog/kronshteyny-upz/stoyka-wize-m75-m75/")</f>
        <v>https://alsi.kz/ru/catalog/kronshteyny-upz/stoyka-wize-m75-m75/</v>
      </c>
    </row>
    <row r="746" spans="1:5" ht="15" outlineLevel="2">
      <c r="A746" s="15" t="s">
        <v>2549</v>
      </c>
      <c r="B746" s="16"/>
      <c r="C746" s="16"/>
      <c r="D746" s="17"/>
      <c r="E746" s="14" t="str">
        <f>HYPERLINK("http://alsi.kz/ru/catalog/komplekty-klaviatura-myshka-/","http://alsi.kz/ru/catalog/komplekty-klaviatura-myshka-/")</f>
        <v>http://alsi.kz/ru/catalog/komplekty-klaviatura-myshka-/</v>
      </c>
    </row>
    <row r="747" spans="1:5" ht="15" outlineLevel="3">
      <c r="A747" s="18">
        <v>222078</v>
      </c>
      <c r="B747" s="18" t="s">
        <v>2550</v>
      </c>
      <c r="C747" s="19" t="s">
        <v>2551</v>
      </c>
      <c r="D747" s="18" t="s">
        <v>2552</v>
      </c>
      <c r="E747" s="20" t="str">
        <f>HYPERLINK("https://alsi.kz/ru/catalog/komplekty-klaviatura-myshka-/klaviatura-i-manipulyator-dell-km3322w-580-akgo/","https://alsi.kz/ru/catalog/komplekty-klaviatura-myshka-/klaviatura-i-manipulyator-dell-km3322w-580-akgo/")</f>
        <v>https://alsi.kz/ru/catalog/komplekty-klaviatura-myshka-/klaviatura-i-manipulyator-dell-km3322w-580-akgo/</v>
      </c>
    </row>
    <row r="748" spans="1:5" ht="15" outlineLevel="3">
      <c r="A748" s="18">
        <v>211395</v>
      </c>
      <c r="B748" s="18" t="s">
        <v>2553</v>
      </c>
      <c r="C748" s="19" t="s">
        <v>2554</v>
      </c>
      <c r="D748" s="18" t="s">
        <v>2555</v>
      </c>
      <c r="E748" s="20" t="str">
        <f>HYPERLINK("https://alsi.kz/ru/catalog/komplekty-klaviatura-myshka-/klaviatura-i-manipulyator-hp-europe-230-wireless-mouse-and-keyboard-combo-18h24aav15/","https://alsi.kz/ru/catalog/komplekty-klaviatura-myshka-/klaviatura-i-manipulyator-hp-europe-230-wireless-mouse-and-keyboard-combo-18h24aav15/")</f>
        <v>https://alsi.kz/ru/catalog/komplekty-klaviatura-myshka-/klaviatura-i-manipulyator-hp-europe-230-wireless-mouse-and-keyboard-combo-18h24aav15/</v>
      </c>
    </row>
    <row r="749" spans="1:5" ht="15" outlineLevel="3">
      <c r="A749" s="18">
        <v>233892</v>
      </c>
      <c r="B749" s="18" t="s">
        <v>2556</v>
      </c>
      <c r="C749" s="19" t="s">
        <v>2557</v>
      </c>
      <c r="D749" s="18" t="s">
        <v>2558</v>
      </c>
      <c r="E749" s="20" t="str">
        <f>HYPERLINK("https://alsi.kz/ru/catalog/komplekty-klaviatura-myshka-/klaviatura-i-manipulyator-hp-europe-235-1y4d0aaabb/","https://alsi.kz/ru/catalog/komplekty-klaviatura-myshka-/klaviatura-i-manipulyator-hp-europe-235-1y4d0aaabb/")</f>
        <v>https://alsi.kz/ru/catalog/komplekty-klaviatura-myshka-/klaviatura-i-manipulyator-hp-europe-235-1y4d0aaabb/</v>
      </c>
    </row>
    <row r="750" spans="1:5" ht="15" outlineLevel="3">
      <c r="A750" s="18">
        <v>240099</v>
      </c>
      <c r="B750" s="18" t="s">
        <v>2559</v>
      </c>
      <c r="C750" s="19" t="s">
        <v>2560</v>
      </c>
      <c r="D750" s="18" t="s">
        <v>2561</v>
      </c>
      <c r="E750" s="20" t="str">
        <f>HYPERLINK("https://alsi.kz/ru/catalog/komplekty-klaviatura-myshka-/klaviatura-i-manipulyator-hp-europe-655-wireless-keyboard-and-mouse-combo-4r009aab15/","https://alsi.kz/ru/catalog/komplekty-klaviatura-myshka-/klaviatura-i-manipulyator-hp-europe-655-wireless-keyboard-and-mouse-combo-4r009aab15/")</f>
        <v>https://alsi.kz/ru/catalog/komplekty-klaviatura-myshka-/klaviatura-i-manipulyator-hp-europe-655-wireless-keyboard-and-mouse-combo-4r009aab15/</v>
      </c>
    </row>
    <row r="751" spans="1:5" ht="15" outlineLevel="3">
      <c r="A751" s="18">
        <v>225202</v>
      </c>
      <c r="B751" s="18" t="s">
        <v>2562</v>
      </c>
      <c r="C751" s="19" t="s">
        <v>2563</v>
      </c>
      <c r="D751" s="18" t="s">
        <v>2564</v>
      </c>
      <c r="E751" s="20" t="str">
        <f>HYPERLINK("https://alsi.kz/ru/catalog/komplekty-klaviatura-myshka-/klaviatura-i-manipulyator-hp-europe-hp-150-240j7aab15/","https://alsi.kz/ru/catalog/komplekty-klaviatura-myshka-/klaviatura-i-manipulyator-hp-europe-hp-150-240j7aab15/")</f>
        <v>https://alsi.kz/ru/catalog/komplekty-klaviatura-myshka-/klaviatura-i-manipulyator-hp-europe-hp-150-240j7aab15/</v>
      </c>
    </row>
    <row r="752" spans="1:5" ht="15" outlineLevel="3">
      <c r="A752" s="18">
        <v>218920</v>
      </c>
      <c r="B752" s="18" t="s">
        <v>2565</v>
      </c>
      <c r="C752" s="19" t="s">
        <v>2566</v>
      </c>
      <c r="D752" s="18" t="s">
        <v>2567</v>
      </c>
      <c r="E752" s="20" t="str">
        <f>HYPERLINK("https://alsi.kz/ru/catalog/komplekty-klaviatura-myshka-/klaviatura-i-manipulyator-hp-europe-hp-235-1y4d0aav15/","https://alsi.kz/ru/catalog/komplekty-klaviatura-myshka-/klaviatura-i-manipulyator-hp-europe-hp-235-1y4d0aav15/")</f>
        <v>https://alsi.kz/ru/catalog/komplekty-klaviatura-myshka-/klaviatura-i-manipulyator-hp-europe-hp-235-1y4d0aav15/</v>
      </c>
    </row>
    <row r="753" spans="1:5" ht="15" outlineLevel="3">
      <c r="A753" s="18" t="s">
        <v>2568</v>
      </c>
      <c r="B753" s="18" t="s">
        <v>2550</v>
      </c>
      <c r="C753" s="19" t="s">
        <v>2569</v>
      </c>
      <c r="D753" s="18" t="s">
        <v>2570</v>
      </c>
      <c r="E753" s="20" t="str">
        <f>HYPERLINK("https://alsi.kz/ru/catalog/komplekty-klaviatura-myshka-/klaviatura-i-mysh-dell-wireless-keyboard-and-mouse-km3322w---kazakh-qwerty-580-akgo/","https://alsi.kz/ru/catalog/komplekty-klaviatura-myshka-/klaviatura-i-mysh-dell-wireless-keyboard-and-mouse-km3322w---kazakh-qwerty-580-akgo/")</f>
        <v>https://alsi.kz/ru/catalog/komplekty-klaviatura-myshka-/klaviatura-i-mysh-dell-wireless-keyboard-and-mouse-km3322w---kazakh-qwerty-580-akgo/</v>
      </c>
    </row>
    <row r="754" spans="1:5" ht="15" outlineLevel="3">
      <c r="A754" s="18" t="s">
        <v>2571</v>
      </c>
      <c r="B754" s="18" t="s">
        <v>2572</v>
      </c>
      <c r="C754" s="19" t="s">
        <v>2573</v>
      </c>
      <c r="D754" s="18" t="s">
        <v>2574</v>
      </c>
      <c r="E754" s="20" t="str">
        <f>HYPERLINK("https://alsi.kz/ru/catalog/komplekty-klaviatura-myshka-/klaviatura-i-mysh-genius-luxemate-q8000-white-luxemate-q8000-white/","https://alsi.kz/ru/catalog/komplekty-klaviatura-myshka-/klaviatura-i-mysh-genius-luxemate-q8000-white-luxemate-q8000-white/")</f>
        <v>https://alsi.kz/ru/catalog/komplekty-klaviatura-myshka-/klaviatura-i-mysh-genius-luxemate-q8000-white-luxemate-q8000-white/</v>
      </c>
    </row>
    <row r="755" spans="1:5" ht="15" outlineLevel="3">
      <c r="A755" s="18" t="s">
        <v>2575</v>
      </c>
      <c r="B755" s="18" t="s">
        <v>2576</v>
      </c>
      <c r="C755" s="19" t="s">
        <v>2577</v>
      </c>
      <c r="D755" s="18" t="s">
        <v>2578</v>
      </c>
      <c r="E755" s="20" t="str">
        <f>HYPERLINK("https://alsi.kz/ru/catalog/komplekty-klaviatura-myshka-/klaviatura-i-mysh-hp-225-wired-usb-chernyy-286j4aa/","https://alsi.kz/ru/catalog/komplekty-klaviatura-myshka-/klaviatura-i-mysh-hp-225-wired-usb-chernyy-286j4aa/")</f>
        <v>https://alsi.kz/ru/catalog/komplekty-klaviatura-myshka-/klaviatura-i-mysh-hp-225-wired-usb-chernyy-286j4aa/</v>
      </c>
    </row>
    <row r="756" spans="1:5" ht="15" outlineLevel="3">
      <c r="A756" s="18" t="s">
        <v>2579</v>
      </c>
      <c r="B756" s="18" t="s">
        <v>2580</v>
      </c>
      <c r="C756" s="19" t="s">
        <v>2581</v>
      </c>
      <c r="D756" s="18" t="s">
        <v>2582</v>
      </c>
      <c r="E756" s="20" t="str">
        <f>HYPERLINK("https://alsi.kz/ru/catalog/komplekty-klaviatura-myshka-/klaviatura-i-mysh-besprovodnye-hp-950mk-wireless-rechargeable-3m165aa/","https://alsi.kz/ru/catalog/komplekty-klaviatura-myshka-/klaviatura-i-mysh-besprovodnye-hp-950mk-wireless-rechargeable-3m165aa/")</f>
        <v>https://alsi.kz/ru/catalog/komplekty-klaviatura-myshka-/klaviatura-i-mysh-besprovodnye-hp-950mk-wireless-rechargeable-3m165aa/</v>
      </c>
    </row>
    <row r="757" spans="1:5" ht="15" outlineLevel="3">
      <c r="A757" s="18" t="s">
        <v>2583</v>
      </c>
      <c r="B757" s="18" t="s">
        <v>2584</v>
      </c>
      <c r="C757" s="19" t="s">
        <v>2585</v>
      </c>
      <c r="D757" s="18" t="s">
        <v>2586</v>
      </c>
      <c r="E757" s="20" t="str">
        <f>HYPERLINK("https://alsi.kz/ru/catalog/komplekty-klaviatura-myshka-/klaviatura-i-mysh-lenovo-510-wireless-combo-keyboard--mouse-white-gx31f38001/","https://alsi.kz/ru/catalog/komplekty-klaviatura-myshka-/klaviatura-i-mysh-lenovo-510-wireless-combo-keyboard--mouse-white-gx31f38001/")</f>
        <v>https://alsi.kz/ru/catalog/komplekty-klaviatura-myshka-/klaviatura-i-mysh-lenovo-510-wireless-combo-keyboard--mouse-white-gx31f38001/</v>
      </c>
    </row>
    <row r="758" spans="1:5" ht="15" outlineLevel="3">
      <c r="A758" s="18" t="s">
        <v>2587</v>
      </c>
      <c r="B758" s="18" t="s">
        <v>2588</v>
      </c>
      <c r="C758" s="19" t="s">
        <v>2589</v>
      </c>
      <c r="D758" s="18" t="s">
        <v>2590</v>
      </c>
      <c r="E758" s="20" t="str">
        <f>HYPERLINK("https://alsi.kz/ru/catalog/komplekty-klaviatura-myshka-/klaviatura-i-mysh-lenovo-wireless-keyboard-and-mouse-combo-4x30h56821/","https://alsi.kz/ru/catalog/komplekty-klaviatura-myshka-/klaviatura-i-mysh-lenovo-wireless-keyboard-and-mouse-combo-4x30h56821/")</f>
        <v>https://alsi.kz/ru/catalog/komplekty-klaviatura-myshka-/klaviatura-i-mysh-lenovo-wireless-keyboard-and-mouse-combo-4x30h56821/</v>
      </c>
    </row>
    <row r="759" spans="1:5" ht="15" outlineLevel="3">
      <c r="A759" s="18" t="s">
        <v>2591</v>
      </c>
      <c r="B759" s="18" t="s">
        <v>2592</v>
      </c>
      <c r="C759" s="19" t="s">
        <v>2593</v>
      </c>
      <c r="D759" s="18" t="s">
        <v>2594</v>
      </c>
      <c r="E759" s="20" t="str">
        <f>HYPERLINK("https://alsi.kz/ru/catalog/komplekty-klaviatura-myshka-/klaviatura-i-mysh-rapoo-x130pro-white-x130pro-white/","https://alsi.kz/ru/catalog/komplekty-klaviatura-myshka-/klaviatura-i-mysh-rapoo-x130pro-white-x130pro-white/")</f>
        <v>https://alsi.kz/ru/catalog/komplekty-klaviatura-myshka-/klaviatura-i-mysh-rapoo-x130pro-white-x130pro-white/</v>
      </c>
    </row>
    <row r="760" spans="1:5" ht="15" outlineLevel="3">
      <c r="A760" s="18" t="s">
        <v>2595</v>
      </c>
      <c r="B760" s="18" t="s">
        <v>2596</v>
      </c>
      <c r="C760" s="19" t="s">
        <v>2597</v>
      </c>
      <c r="D760" s="18" t="s">
        <v>2598</v>
      </c>
      <c r="E760" s="20" t="str">
        <f>HYPERLINK("https://alsi.kz/ru/catalog/komplekty-klaviatura-myshka-/klaviatura-i-mysh-rapoo-x260s-white-x260-white/","https://alsi.kz/ru/catalog/komplekty-klaviatura-myshka-/klaviatura-i-mysh-rapoo-x260s-white-x260-white/")</f>
        <v>https://alsi.kz/ru/catalog/komplekty-klaviatura-myshka-/klaviatura-i-mysh-rapoo-x260s-white-x260-white/</v>
      </c>
    </row>
    <row r="761" spans="1:5" ht="15" outlineLevel="3">
      <c r="A761" s="18" t="s">
        <v>2599</v>
      </c>
      <c r="B761" s="18" t="s">
        <v>2600</v>
      </c>
      <c r="C761" s="19" t="s">
        <v>2601</v>
      </c>
      <c r="D761" s="18" t="s">
        <v>2602</v>
      </c>
      <c r="E761" s="20" t="str">
        <f>HYPERLINK("https://alsi.kz/ru/catalog/komplekty-klaviatura-myshka-/klaviatura-i-mysh-rapoo-x260s-chernyy-x260s-black/","https://alsi.kz/ru/catalog/komplekty-klaviatura-myshka-/klaviatura-i-mysh-rapoo-x260s-chernyy-x260s-black/")</f>
        <v>https://alsi.kz/ru/catalog/komplekty-klaviatura-myshka-/klaviatura-i-mysh-rapoo-x260s-chernyy-x260s-black/</v>
      </c>
    </row>
    <row r="762" spans="1:5" ht="15" outlineLevel="3">
      <c r="A762" s="18" t="s">
        <v>2603</v>
      </c>
      <c r="B762" s="18" t="s">
        <v>2604</v>
      </c>
      <c r="C762" s="19" t="s">
        <v>2605</v>
      </c>
      <c r="D762" s="18" t="s">
        <v>2606</v>
      </c>
      <c r="E762" s="20" t="str">
        <f>HYPERLINK("https://alsi.kz/ru/catalog/komplekty-klaviatura-myshka-/klaviatura-i-mysh-provodnye-hp-pavilion-200-usb-chernyy-9df28aa/","https://alsi.kz/ru/catalog/komplekty-klaviatura-myshka-/klaviatura-i-mysh-provodnye-hp-pavilion-200-usb-chernyy-9df28aa/")</f>
        <v>https://alsi.kz/ru/catalog/komplekty-klaviatura-myshka-/klaviatura-i-mysh-provodnye-hp-pavilion-200-usb-chernyy-9df28aa/</v>
      </c>
    </row>
    <row r="763" spans="1:5" ht="15" outlineLevel="3">
      <c r="A763" s="18" t="s">
        <v>2607</v>
      </c>
      <c r="B763" s="18" t="s">
        <v>2608</v>
      </c>
      <c r="C763" s="19" t="s">
        <v>2609</v>
      </c>
      <c r="D763" s="18" t="s">
        <v>2610</v>
      </c>
      <c r="E763" s="20" t="str">
        <f>HYPERLINK("https://alsi.kz/ru/catalog/komplekty-klaviatura-myshka-/komplekt-klaviatura--mysh-genius-smart-km-8200-smart-km-8200/","https://alsi.kz/ru/catalog/komplekty-klaviatura-myshka-/komplekt-klaviatura--mysh-genius-smart-km-8200-smart-km-8200/")</f>
        <v>https://alsi.kz/ru/catalog/komplekty-klaviatura-myshka-/komplekt-klaviatura--mysh-genius-smart-km-8200-smart-km-8200/</v>
      </c>
    </row>
    <row r="764" spans="1:5" ht="15" outlineLevel="3">
      <c r="A764" s="18" t="s">
        <v>2611</v>
      </c>
      <c r="B764" s="18" t="s">
        <v>2612</v>
      </c>
      <c r="C764" s="19" t="s">
        <v>2613</v>
      </c>
      <c r="D764" s="18" t="s">
        <v>2469</v>
      </c>
      <c r="E764" s="20" t="str">
        <f>HYPERLINK("https://alsi.kz/ru/catalog/komplekty-klaviatura-myshka-/komplekt-klaviatura--mysh-rapoo-x1800s-x1800s/","https://alsi.kz/ru/catalog/komplekty-klaviatura-myshka-/komplekt-klaviatura--mysh-rapoo-x1800s-x1800s/")</f>
        <v>https://alsi.kz/ru/catalog/komplekty-klaviatura-myshka-/komplekt-klaviatura--mysh-rapoo-x1800s-x1800s/</v>
      </c>
    </row>
    <row r="765" spans="1:5" ht="15" outlineLevel="3">
      <c r="A765" s="18" t="s">
        <v>2614</v>
      </c>
      <c r="B765" s="18" t="s">
        <v>2615</v>
      </c>
      <c r="C765" s="19" t="s">
        <v>2616</v>
      </c>
      <c r="D765" s="18" t="s">
        <v>2617</v>
      </c>
      <c r="E765" s="20" t="str">
        <f>HYPERLINK("https://alsi.kz/ru/catalog/komplekty-klaviatura-myshka-/komplekt-klaviatura--mysh-rapoo-x1960-rapoo-x1960/","https://alsi.kz/ru/catalog/komplekty-klaviatura-myshka-/komplekt-klaviatura--mysh-rapoo-x1960-rapoo-x1960/")</f>
        <v>https://alsi.kz/ru/catalog/komplekty-klaviatura-myshka-/komplekt-klaviatura--mysh-rapoo-x1960-rapoo-x1960/</v>
      </c>
    </row>
    <row r="766" spans="1:5" ht="15" outlineLevel="2">
      <c r="A766" s="15" t="s">
        <v>2618</v>
      </c>
      <c r="B766" s="16"/>
      <c r="C766" s="16"/>
      <c r="D766" s="17"/>
      <c r="E766" s="14" t="str">
        <f>HYPERLINK("http://alsi.kz/ru/catalog/moduli-operativnoy-pamyati-ozu/","http://alsi.kz/ru/catalog/moduli-operativnoy-pamyati-ozu/")</f>
        <v>http://alsi.kz/ru/catalog/moduli-operativnoy-pamyati-ozu/</v>
      </c>
    </row>
    <row r="767" spans="1:5" ht="15" outlineLevel="3">
      <c r="A767" s="18">
        <v>218577</v>
      </c>
      <c r="B767" s="18" t="s">
        <v>2619</v>
      </c>
      <c r="C767" s="19" t="s">
        <v>2620</v>
      </c>
      <c r="D767" s="18" t="s">
        <v>2621</v>
      </c>
      <c r="E767" s="20" t="str">
        <f>HYPERLINK("https://alsi.kz/ru/catalog/moduli-operativnoy-pamyati-ozu/pamyat-hp-europe16-gbddr43200-mhzudimm-13l74aa/","https://alsi.kz/ru/catalog/moduli-operativnoy-pamyati-ozu/pamyat-hp-europe16-gbddr43200-mhzudimm-13l74aa/")</f>
        <v>https://alsi.kz/ru/catalog/moduli-operativnoy-pamyati-ozu/pamyat-hp-europe16-gbddr43200-mhzudimm-13l74aa/</v>
      </c>
    </row>
    <row r="768" spans="1:5" ht="15" outlineLevel="3">
      <c r="A768" s="18">
        <v>77960</v>
      </c>
      <c r="B768" s="18" t="s">
        <v>2622</v>
      </c>
      <c r="C768" s="19" t="s">
        <v>2623</v>
      </c>
      <c r="D768" s="18" t="s">
        <v>2624</v>
      </c>
      <c r="E768" s="20" t="str">
        <f>HYPERLINK("https://alsi.kz/ru/catalog/moduli-operativnoy-pamyati-ozu/pamyat-silicon-power2-gbddr31333-mhzsp002gbltu133s02-sp002gbltu133s02/","https://alsi.kz/ru/catalog/moduli-operativnoy-pamyati-ozu/pamyat-silicon-power2-gbddr31333-mhzsp002gbltu133s02-sp002gbltu133s02/")</f>
        <v>https://alsi.kz/ru/catalog/moduli-operativnoy-pamyati-ozu/pamyat-silicon-power2-gbddr31333-mhzsp002gbltu133s02-sp002gbltu133s02/</v>
      </c>
    </row>
    <row r="769" spans="1:5" ht="15" outlineLevel="3">
      <c r="A769" s="18">
        <v>225619</v>
      </c>
      <c r="B769" s="18" t="s">
        <v>2625</v>
      </c>
      <c r="C769" s="19" t="s">
        <v>2626</v>
      </c>
      <c r="D769" s="18" t="s">
        <v>2627</v>
      </c>
      <c r="E769" s="20" t="str">
        <f>HYPERLINK("https://alsi.kz/ru/catalog/moduli-operativnoy-pamyati-ozu/plata-pamyati-transcend8-gbddr43200-mhzcl22-ts1glh64v2b/","https://alsi.kz/ru/catalog/moduli-operativnoy-pamyati-ozu/plata-pamyati-transcend8-gbddr43200-mhzcl22-ts1glh64v2b/")</f>
        <v>https://alsi.kz/ru/catalog/moduli-operativnoy-pamyati-ozu/plata-pamyati-transcend8-gbddr43200-mhzcl22-ts1glh64v2b/</v>
      </c>
    </row>
    <row r="770" spans="1:5" ht="15" outlineLevel="2">
      <c r="A770" s="15" t="s">
        <v>2628</v>
      </c>
      <c r="B770" s="16"/>
      <c r="C770" s="16"/>
      <c r="D770" s="17"/>
      <c r="E770" s="14" t="str">
        <f>HYPERLINK("http://alsi.kz/ru/catalog/myshki-i-kovriki/","http://alsi.kz/ru/catalog/myshki-i-kovriki/")</f>
        <v>http://alsi.kz/ru/catalog/myshki-i-kovriki/</v>
      </c>
    </row>
    <row r="771" spans="1:5" ht="15" outlineLevel="3">
      <c r="A771" s="18" t="s">
        <v>2629</v>
      </c>
      <c r="B771" s="18" t="s">
        <v>2630</v>
      </c>
      <c r="C771" s="19" t="s">
        <v>2631</v>
      </c>
      <c r="D771" s="18" t="s">
        <v>2632</v>
      </c>
      <c r="E771" s="20" t="str">
        <f>HYPERLINK("https://alsi.kz/ru/catalog/myshki-i-kovriki/besprovodnaya-mysh-hp-omen-photon-usbqi-6cl96aa/","https://alsi.kz/ru/catalog/myshki-i-kovriki/besprovodnaya-mysh-hp-omen-photon-usbqi-6cl96aa/")</f>
        <v>https://alsi.kz/ru/catalog/myshki-i-kovriki/besprovodnaya-mysh-hp-omen-photon-usbqi-6cl96aa/</v>
      </c>
    </row>
    <row r="772" spans="1:5" ht="15" outlineLevel="3">
      <c r="A772" s="18" t="s">
        <v>2633</v>
      </c>
      <c r="B772" s="18" t="s">
        <v>2634</v>
      </c>
      <c r="C772" s="19" t="s">
        <v>2635</v>
      </c>
      <c r="D772" s="18" t="s">
        <v>2636</v>
      </c>
      <c r="E772" s="20" t="str">
        <f>HYPERLINK("https://alsi.kz/ru/catalog/myshki-i-kovriki/kovrik-lenovo-legion-gaming-control-mouse-pad-l-seryy-gxh1c97868/","https://alsi.kz/ru/catalog/myshki-i-kovriki/kovrik-lenovo-legion-gaming-control-mouse-pad-l-seryy-gxh1c97868/")</f>
        <v>https://alsi.kz/ru/catalog/myshki-i-kovriki/kovrik-lenovo-legion-gaming-control-mouse-pad-l-seryy-gxh1c97868/</v>
      </c>
    </row>
    <row r="773" spans="1:5" ht="15" outlineLevel="3">
      <c r="A773" s="18" t="s">
        <v>2637</v>
      </c>
      <c r="B773" s="18" t="s">
        <v>2638</v>
      </c>
      <c r="C773" s="19" t="s">
        <v>2639</v>
      </c>
      <c r="D773" s="18" t="s">
        <v>2640</v>
      </c>
      <c r="E773" s="20" t="str">
        <f>HYPERLINK("https://alsi.kz/ru/catalog/myshki-i-kovriki/kovrik-dlya-myshi-lenovo-legion-gaming-control-mouse-pad-l-seryy-gxh1c97870/","https://alsi.kz/ru/catalog/myshki-i-kovriki/kovrik-dlya-myshi-lenovo-legion-gaming-control-mouse-pad-l-seryy-gxh1c97870/")</f>
        <v>https://alsi.kz/ru/catalog/myshki-i-kovriki/kovrik-dlya-myshi-lenovo-legion-gaming-control-mouse-pad-l-seryy-gxh1c97870/</v>
      </c>
    </row>
    <row r="774" spans="1:5" ht="15" outlineLevel="3">
      <c r="A774" s="18" t="s">
        <v>2641</v>
      </c>
      <c r="B774" s="18" t="s">
        <v>2642</v>
      </c>
      <c r="C774" s="19" t="s">
        <v>2643</v>
      </c>
      <c r="D774" s="18" t="s">
        <v>2644</v>
      </c>
      <c r="E774" s="20" t="str">
        <f>HYPERLINK("https://alsi.kz/ru/catalog/myshki-i-kovriki/kovrik-dlya-myshi-lenovo-legion-gaming-xl-cloth-mouse-pad-gxh0w29068/","https://alsi.kz/ru/catalog/myshki-i-kovriki/kovrik-dlya-myshi-lenovo-legion-gaming-xl-cloth-mouse-pad-gxh0w29068/")</f>
        <v>https://alsi.kz/ru/catalog/myshki-i-kovriki/kovrik-dlya-myshi-lenovo-legion-gaming-xl-cloth-mouse-pad-gxh0w29068/</v>
      </c>
    </row>
    <row r="775" spans="1:5" ht="15" outlineLevel="3">
      <c r="A775" s="18" t="s">
        <v>2645</v>
      </c>
      <c r="B775" s="18" t="s">
        <v>2646</v>
      </c>
      <c r="C775" s="19" t="s">
        <v>2647</v>
      </c>
      <c r="D775" s="18" t="s">
        <v>2461</v>
      </c>
      <c r="E775" s="20" t="str">
        <f>HYPERLINK("https://alsi.kz/ru/catalog/myshki-i-kovriki/kompyuternaya-mysh-genius-nx-7010-whblue-nx-7010-whblue/","https://alsi.kz/ru/catalog/myshki-i-kovriki/kompyuternaya-mysh-genius-nx-7010-whblue-nx-7010-whblue/")</f>
        <v>https://alsi.kz/ru/catalog/myshki-i-kovriki/kompyuternaya-mysh-genius-nx-7010-whblue-nx-7010-whblue/</v>
      </c>
    </row>
    <row r="776" spans="1:5" ht="15" outlineLevel="3">
      <c r="A776" s="18" t="s">
        <v>2648</v>
      </c>
      <c r="B776" s="18" t="s">
        <v>2649</v>
      </c>
      <c r="C776" s="19" t="s">
        <v>2650</v>
      </c>
      <c r="D776" s="18" t="s">
        <v>2651</v>
      </c>
      <c r="E776" s="20" t="str">
        <f>HYPERLINK("https://alsi.kz/ru/catalog/myshki-i-kovriki/kompyuternaya-mysh-rapoo-m10-plus-chernyy-m10-plus-black/","https://alsi.kz/ru/catalog/myshki-i-kovriki/kompyuternaya-mysh-rapoo-m10-plus-chernyy-m10-plus-black/")</f>
        <v>https://alsi.kz/ru/catalog/myshki-i-kovriki/kompyuternaya-mysh-rapoo-m10-plus-chernyy-m10-plus-black/</v>
      </c>
    </row>
    <row r="777" spans="1:5" ht="15" outlineLevel="3">
      <c r="A777" s="18" t="s">
        <v>2652</v>
      </c>
      <c r="B777" s="18" t="s">
        <v>2653</v>
      </c>
      <c r="C777" s="19" t="s">
        <v>2654</v>
      </c>
      <c r="D777" s="18" t="s">
        <v>2655</v>
      </c>
      <c r="E777" s="20" t="str">
        <f>HYPERLINK("https://alsi.kz/ru/catalog/myshki-i-kovriki/kompyuternaya-mysh-rapoo-m160-silent-m160-silent/","https://alsi.kz/ru/catalog/myshki-i-kovriki/kompyuternaya-mysh-rapoo-m160-silent-m160-silent/")</f>
        <v>https://alsi.kz/ru/catalog/myshki-i-kovriki/kompyuternaya-mysh-rapoo-m160-silent-m160-silent/</v>
      </c>
    </row>
    <row r="778" spans="1:5" ht="15" outlineLevel="3">
      <c r="A778" s="18" t="s">
        <v>2656</v>
      </c>
      <c r="B778" s="18" t="s">
        <v>2657</v>
      </c>
      <c r="C778" s="19" t="s">
        <v>2658</v>
      </c>
      <c r="D778" s="18" t="s">
        <v>2659</v>
      </c>
      <c r="E778" s="20" t="str">
        <f>HYPERLINK("https://alsi.kz/ru/catalog/myshki-i-kovriki/kompyuternaya-mysh-rapoo-m300-dark-grey-m300-silent-dark-grey/","https://alsi.kz/ru/catalog/myshki-i-kovriki/kompyuternaya-mysh-rapoo-m300-dark-grey-m300-silent-dark-grey/")</f>
        <v>https://alsi.kz/ru/catalog/myshki-i-kovriki/kompyuternaya-mysh-rapoo-m300-dark-grey-m300-silent-dark-grey/</v>
      </c>
    </row>
    <row r="779" spans="1:5" ht="15" outlineLevel="3">
      <c r="A779" s="18">
        <v>163111</v>
      </c>
      <c r="B779" s="18" t="s">
        <v>2660</v>
      </c>
      <c r="C779" s="19" t="s">
        <v>2661</v>
      </c>
      <c r="D779" s="18" t="s">
        <v>2662</v>
      </c>
      <c r="E779" s="20" t="str">
        <f>HYPERLINK("https://alsi.kz/ru/catalog/myshki-i-kovriki/manipulyator-dell-ms116-570-aair/","https://alsi.kz/ru/catalog/myshki-i-kovriki/manipulyator-dell-ms116-570-aair/")</f>
        <v>https://alsi.kz/ru/catalog/myshki-i-kovriki/manipulyator-dell-ms116-570-aair/</v>
      </c>
    </row>
    <row r="780" spans="1:5" ht="15" outlineLevel="3">
      <c r="A780" s="18">
        <v>164018</v>
      </c>
      <c r="B780" s="18" t="s">
        <v>2663</v>
      </c>
      <c r="C780" s="19" t="s">
        <v>2664</v>
      </c>
      <c r="D780" s="18" t="s">
        <v>2665</v>
      </c>
      <c r="E780" s="20" t="str">
        <f>HYPERLINK("https://alsi.kz/ru/catalog/myshki-i-kovriki/manipulyator-dell-ms116-570-aais/","https://alsi.kz/ru/catalog/myshki-i-kovriki/manipulyator-dell-ms116-570-aais/")</f>
        <v>https://alsi.kz/ru/catalog/myshki-i-kovriki/manipulyator-dell-ms116-570-aais/</v>
      </c>
    </row>
    <row r="781" spans="1:5" ht="15" outlineLevel="3">
      <c r="A781" s="18">
        <v>214332</v>
      </c>
      <c r="B781" s="18" t="s">
        <v>2666</v>
      </c>
      <c r="C781" s="19" t="s">
        <v>2667</v>
      </c>
      <c r="D781" s="18" t="s">
        <v>2668</v>
      </c>
      <c r="E781" s="20" t="str">
        <f>HYPERLINK("https://alsi.kz/ru/catalog/myshki-i-kovriki/manipulyator-hp-europe-150-wrls-2s9l1aaabb/","https://alsi.kz/ru/catalog/myshki-i-kovriki/manipulyator-hp-europe-150-wrls-2s9l1aaabb/")</f>
        <v>https://alsi.kz/ru/catalog/myshki-i-kovriki/manipulyator-hp-europe-150-wrls-2s9l1aaabb/</v>
      </c>
    </row>
    <row r="782" spans="1:5" ht="15" outlineLevel="3">
      <c r="A782" s="18">
        <v>209903</v>
      </c>
      <c r="B782" s="18" t="s">
        <v>2669</v>
      </c>
      <c r="C782" s="19" t="s">
        <v>2670</v>
      </c>
      <c r="D782" s="18" t="s">
        <v>2671</v>
      </c>
      <c r="E782" s="20" t="str">
        <f>HYPERLINK("https://alsi.kz/ru/catalog/myshki-i-kovriki/manipulyator-hp-europe-hp-bluetooth-travel-mouse-all-6sp30aaac3/","https://alsi.kz/ru/catalog/myshki-i-kovriki/manipulyator-hp-europe-hp-bluetooth-travel-mouse-all-6sp30aaac3/")</f>
        <v>https://alsi.kz/ru/catalog/myshki-i-kovriki/manipulyator-hp-europe-hp-bluetooth-travel-mouse-all-6sp30aaac3/</v>
      </c>
    </row>
    <row r="783" spans="1:5" ht="15" outlineLevel="3">
      <c r="A783" s="18">
        <v>193870</v>
      </c>
      <c r="B783" s="18" t="s">
        <v>2672</v>
      </c>
      <c r="C783" s="19" t="s">
        <v>2673</v>
      </c>
      <c r="D783" s="18" t="s">
        <v>2674</v>
      </c>
      <c r="E783" s="20" t="str">
        <f>HYPERLINK("https://alsi.kz/ru/catalog/myshki-i-kovriki/manipulyator-hp-europe-pavilion-gaming-300-4ph30aaabb/","https://alsi.kz/ru/catalog/myshki-i-kovriki/manipulyator-hp-europe-pavilion-gaming-300-4ph30aaabb/")</f>
        <v>https://alsi.kz/ru/catalog/myshki-i-kovriki/manipulyator-hp-europe-pavilion-gaming-300-4ph30aaabb/</v>
      </c>
    </row>
    <row r="784" spans="1:5" ht="15" outlineLevel="3">
      <c r="A784" s="18" t="s">
        <v>2675</v>
      </c>
      <c r="B784" s="18" t="s">
        <v>2676</v>
      </c>
      <c r="C784" s="19" t="s">
        <v>2677</v>
      </c>
      <c r="D784" s="18" t="s">
        <v>1193</v>
      </c>
      <c r="E784" s="20" t="str">
        <f>HYPERLINK("https://alsi.kz/ru/catalog/myshki-i-kovriki/mysh-igrovaya-asus-rog-gladius-iii-p514-ms-3370-6-buttons-19000-dpi-90mp0270-bmua0/","https://alsi.kz/ru/catalog/myshki-i-kovriki/mysh-igrovaya-asus-rog-gladius-iii-p514-ms-3370-6-buttons-19000-dpi-90mp0270-bmua0/")</f>
        <v>https://alsi.kz/ru/catalog/myshki-i-kovriki/mysh-igrovaya-asus-rog-gladius-iii-p514-ms-3370-6-buttons-19000-dpi-90mp0270-bmua0/</v>
      </c>
    </row>
    <row r="785" spans="1:5" ht="15" outlineLevel="3">
      <c r="A785" s="18" t="s">
        <v>2678</v>
      </c>
      <c r="B785" s="18" t="s">
        <v>2679</v>
      </c>
      <c r="C785" s="19" t="s">
        <v>2680</v>
      </c>
      <c r="D785" s="18" t="s">
        <v>2488</v>
      </c>
      <c r="E785" s="20" t="str">
        <f>HYPERLINK("https://alsi.kz/ru/catalog/myshki-i-kovriki/mysh-provodnaya-asus-tuf-gaming-m4-air-p307-ms-333516000-dpi-p307-tuf-gaming-m4-air/","https://alsi.kz/ru/catalog/myshki-i-kovriki/mysh-provodnaya-asus-tuf-gaming-m4-air-p307-ms-333516000-dpi-p307-tuf-gaming-m4-air/")</f>
        <v>https://alsi.kz/ru/catalog/myshki-i-kovriki/mysh-provodnaya-asus-tuf-gaming-m4-air-p307-ms-333516000-dpi-p307-tuf-gaming-m4-air/</v>
      </c>
    </row>
    <row r="786" spans="1:5" ht="15" outlineLevel="3">
      <c r="A786" s="18" t="s">
        <v>2681</v>
      </c>
      <c r="B786" s="18">
        <v>52917</v>
      </c>
      <c r="C786" s="19" t="s">
        <v>2682</v>
      </c>
      <c r="D786" s="18" t="s">
        <v>1885</v>
      </c>
      <c r="E786" s="20" t="str">
        <f>HYPERLINK("https://alsi.kz/ru/catalog/myshki-i-kovriki/mysh-defender-oversider-gm-917-chernyy-52917/","https://alsi.kz/ru/catalog/myshki-i-kovriki/mysh-defender-oversider-gm-917-chernyy-52917/")</f>
        <v>https://alsi.kz/ru/catalog/myshki-i-kovriki/mysh-defender-oversider-gm-917-chernyy-52917/</v>
      </c>
    </row>
    <row r="787" spans="1:5" ht="15" outlineLevel="3">
      <c r="A787" s="18" t="s">
        <v>2683</v>
      </c>
      <c r="B787" s="18" t="s">
        <v>2684</v>
      </c>
      <c r="C787" s="19" t="s">
        <v>2685</v>
      </c>
      <c r="D787" s="18" t="s">
        <v>2686</v>
      </c>
      <c r="E787" s="20" t="str">
        <f>HYPERLINK("https://alsi.kz/ru/catalog/myshki-i-kovriki/mysh-genius-eco-8015-iron-gray-eco-8015-iron-gray/","https://alsi.kz/ru/catalog/myshki-i-kovriki/mysh-genius-eco-8015-iron-gray-eco-8015-iron-gray/")</f>
        <v>https://alsi.kz/ru/catalog/myshki-i-kovriki/mysh-genius-eco-8015-iron-gray-eco-8015-iron-gray/</v>
      </c>
    </row>
    <row r="788" spans="1:5" ht="15" outlineLevel="3">
      <c r="A788" s="18" t="s">
        <v>2687</v>
      </c>
      <c r="B788" s="18" t="s">
        <v>2688</v>
      </c>
      <c r="C788" s="19" t="s">
        <v>2689</v>
      </c>
      <c r="D788" s="18" t="s">
        <v>2686</v>
      </c>
      <c r="E788" s="20" t="str">
        <f>HYPERLINK("https://alsi.kz/ru/catalog/myshki-i-kovriki/mysh-genius-eco-8015-silver-eco-8015-silver/","https://alsi.kz/ru/catalog/myshki-i-kovriki/mysh-genius-eco-8015-silver-eco-8015-silver/")</f>
        <v>https://alsi.kz/ru/catalog/myshki-i-kovriki/mysh-genius-eco-8015-silver-eco-8015-silver/</v>
      </c>
    </row>
    <row r="789" spans="1:5" ht="15" outlineLevel="3">
      <c r="A789" s="18" t="s">
        <v>2690</v>
      </c>
      <c r="B789" s="18" t="s">
        <v>2691</v>
      </c>
      <c r="C789" s="19" t="s">
        <v>2692</v>
      </c>
      <c r="D789" s="18" t="s">
        <v>2693</v>
      </c>
      <c r="E789" s="20" t="str">
        <f>HYPERLINK("https://alsi.kz/ru/catalog/myshki-i-kovriki/kompyuternaya-mysh-genius-nx-7000-siniy-nx-7000-blue/","https://alsi.kz/ru/catalog/myshki-i-kovriki/kompyuternaya-mysh-genius-nx-7000-siniy-nx-7000-blue/")</f>
        <v>https://alsi.kz/ru/catalog/myshki-i-kovriki/kompyuternaya-mysh-genius-nx-7000-siniy-nx-7000-blue/</v>
      </c>
    </row>
    <row r="790" spans="1:5" ht="15" outlineLevel="3">
      <c r="A790" s="18" t="s">
        <v>2694</v>
      </c>
      <c r="B790" s="18" t="s">
        <v>2695</v>
      </c>
      <c r="C790" s="19" t="s">
        <v>2696</v>
      </c>
      <c r="D790" s="18" t="s">
        <v>2655</v>
      </c>
      <c r="E790" s="20" t="str">
        <f>HYPERLINK("https://alsi.kz/ru/catalog/myshki-i-kovriki/kompyuternaya-mysh-genius-nx-7005-white-nx-7005-white/","https://alsi.kz/ru/catalog/myshki-i-kovriki/kompyuternaya-mysh-genius-nx-7005-white-nx-7005-white/")</f>
        <v>https://alsi.kz/ru/catalog/myshki-i-kovriki/kompyuternaya-mysh-genius-nx-7005-white-nx-7005-white/</v>
      </c>
    </row>
    <row r="791" spans="1:5" ht="15" outlineLevel="3">
      <c r="A791" s="18" t="s">
        <v>2697</v>
      </c>
      <c r="B791" s="18" t="s">
        <v>2698</v>
      </c>
      <c r="C791" s="19" t="s">
        <v>2699</v>
      </c>
      <c r="D791" s="18" t="s">
        <v>2655</v>
      </c>
      <c r="E791" s="20" t="str">
        <f>HYPERLINK("https://alsi.kz/ru/catalog/myshki-i-kovriki/kompyuternaya-mysh-genius-nx-7005-red-nx-7005-red/","https://alsi.kz/ru/catalog/myshki-i-kovriki/kompyuternaya-mysh-genius-nx-7005-red-nx-7005-red/")</f>
        <v>https://alsi.kz/ru/catalog/myshki-i-kovriki/kompyuternaya-mysh-genius-nx-7005-red-nx-7005-red/</v>
      </c>
    </row>
    <row r="792" spans="1:5" ht="15" outlineLevel="3">
      <c r="A792" s="18" t="s">
        <v>2700</v>
      </c>
      <c r="B792" s="18" t="s">
        <v>2701</v>
      </c>
      <c r="C792" s="19" t="s">
        <v>2702</v>
      </c>
      <c r="D792" s="18" t="s">
        <v>2655</v>
      </c>
      <c r="E792" s="20" t="str">
        <f>HYPERLINK("https://alsi.kz/ru/catalog/myshki-i-kovriki/kompyuternaya-mysh-genius-nx-7005-blue-nx-7005-blue/","https://alsi.kz/ru/catalog/myshki-i-kovriki/kompyuternaya-mysh-genius-nx-7005-blue-nx-7005-blue/")</f>
        <v>https://alsi.kz/ru/catalog/myshki-i-kovriki/kompyuternaya-mysh-genius-nx-7005-blue-nx-7005-blue/</v>
      </c>
    </row>
    <row r="793" spans="1:5" ht="15" outlineLevel="3">
      <c r="A793" s="18" t="s">
        <v>2703</v>
      </c>
      <c r="B793" s="18" t="s">
        <v>2704</v>
      </c>
      <c r="C793" s="19" t="s">
        <v>2705</v>
      </c>
      <c r="D793" s="18" t="s">
        <v>2655</v>
      </c>
      <c r="E793" s="20" t="str">
        <f>HYPERLINK("https://alsi.kz/ru/catalog/myshki-i-kovriki/kompyuternaya-mysh-genius-nx-7005-black-nx-7005-black/","https://alsi.kz/ru/catalog/myshki-i-kovriki/kompyuternaya-mysh-genius-nx-7005-black-nx-7005-black/")</f>
        <v>https://alsi.kz/ru/catalog/myshki-i-kovriki/kompyuternaya-mysh-genius-nx-7005-black-nx-7005-black/</v>
      </c>
    </row>
    <row r="794" spans="1:5" ht="15" outlineLevel="3">
      <c r="A794" s="18" t="s">
        <v>2706</v>
      </c>
      <c r="B794" s="18">
        <v>31030019401</v>
      </c>
      <c r="C794" s="19" t="s">
        <v>2707</v>
      </c>
      <c r="D794" s="18" t="s">
        <v>2708</v>
      </c>
      <c r="E794" s="20" t="str">
        <f>HYPERLINK("https://alsi.kz/ru/catalog/myshki-i-kovriki/mysh-genius-nx-7015-chocolate-blueeye24ghz1200dpi-31030019401/","https://alsi.kz/ru/catalog/myshki-i-kovriki/mysh-genius-nx-7015-chocolate-blueeye24ghz1200dpi-31030019401/")</f>
        <v>https://alsi.kz/ru/catalog/myshki-i-kovriki/mysh-genius-nx-7015-chocolate-blueeye24ghz1200dpi-31030019401/</v>
      </c>
    </row>
    <row r="795" spans="1:5" ht="15" outlineLevel="3">
      <c r="A795" s="18" t="s">
        <v>2709</v>
      </c>
      <c r="B795" s="18" t="s">
        <v>2710</v>
      </c>
      <c r="C795" s="19" t="s">
        <v>2711</v>
      </c>
      <c r="D795" s="18" t="s">
        <v>2461</v>
      </c>
      <c r="E795" s="20" t="str">
        <f>HYPERLINK("https://alsi.kz/ru/catalog/myshki-i-kovriki/mysh-genius-nx-7015-silver-nx-7015-silver/","https://alsi.kz/ru/catalog/myshki-i-kovriki/mysh-genius-nx-7015-silver-nx-7015-silver/")</f>
        <v>https://alsi.kz/ru/catalog/myshki-i-kovriki/mysh-genius-nx-7015-silver-nx-7015-silver/</v>
      </c>
    </row>
    <row r="796" spans="1:5" ht="15" outlineLevel="3">
      <c r="A796" s="18" t="s">
        <v>2712</v>
      </c>
      <c r="B796" s="18" t="s">
        <v>2713</v>
      </c>
      <c r="C796" s="19" t="s">
        <v>2714</v>
      </c>
      <c r="D796" s="18" t="s">
        <v>2715</v>
      </c>
      <c r="E796" s="20" t="str">
        <f>HYPERLINK("https://alsi.kz/ru/catalog/myshki-i-kovriki/mysh-hp-240-bluetooth-mouse-red-43n05aa/","https://alsi.kz/ru/catalog/myshki-i-kovriki/mysh-hp-240-bluetooth-mouse-red-43n05aa/")</f>
        <v>https://alsi.kz/ru/catalog/myshki-i-kovriki/mysh-hp-240-bluetooth-mouse-red-43n05aa/</v>
      </c>
    </row>
    <row r="797" spans="1:5" ht="15" outlineLevel="3">
      <c r="A797" s="18" t="s">
        <v>2716</v>
      </c>
      <c r="B797" s="18" t="s">
        <v>2717</v>
      </c>
      <c r="C797" s="19" t="s">
        <v>2718</v>
      </c>
      <c r="D797" s="18" t="s">
        <v>2719</v>
      </c>
      <c r="E797" s="20" t="str">
        <f>HYPERLINK("https://alsi.kz/ru/catalog/myshki-i-kovriki/mysh-hp-240-bluetooth-mouse-silver-43n04aa/","https://alsi.kz/ru/catalog/myshki-i-kovriki/mysh-hp-240-bluetooth-mouse-silver-43n04aa/")</f>
        <v>https://alsi.kz/ru/catalog/myshki-i-kovriki/mysh-hp-240-bluetooth-mouse-silver-43n04aa/</v>
      </c>
    </row>
    <row r="798" spans="1:5" ht="15" outlineLevel="3">
      <c r="A798" s="18" t="s">
        <v>2720</v>
      </c>
      <c r="B798" s="18" t="s">
        <v>2721</v>
      </c>
      <c r="C798" s="19" t="s">
        <v>2722</v>
      </c>
      <c r="D798" s="18" t="s">
        <v>2715</v>
      </c>
      <c r="E798" s="20" t="str">
        <f>HYPERLINK("https://alsi.kz/ru/catalog/myshki-i-kovriki/mysh-hp-240-bluetooth-mouse-white-793f9aa/","https://alsi.kz/ru/catalog/myshki-i-kovriki/mysh-hp-240-bluetooth-mouse-white-793f9aa/")</f>
        <v>https://alsi.kz/ru/catalog/myshki-i-kovriki/mysh-hp-240-bluetooth-mouse-white-793f9aa/</v>
      </c>
    </row>
    <row r="799" spans="1:5" ht="15" outlineLevel="3">
      <c r="A799" s="18" t="s">
        <v>2723</v>
      </c>
      <c r="B799" s="18" t="s">
        <v>2724</v>
      </c>
      <c r="C799" s="19" t="s">
        <v>2725</v>
      </c>
      <c r="D799" s="18" t="s">
        <v>2726</v>
      </c>
      <c r="E799" s="20" t="str">
        <f>HYPERLINK("https://alsi.kz/ru/catalog/myshki-i-kovriki/mysh-hp-410-slim-bluetooth-mouse-white-4m0x6aa/","https://alsi.kz/ru/catalog/myshki-i-kovriki/mysh-hp-410-slim-bluetooth-mouse-white-4m0x6aa/")</f>
        <v>https://alsi.kz/ru/catalog/myshki-i-kovriki/mysh-hp-410-slim-bluetooth-mouse-white-4m0x6aa/</v>
      </c>
    </row>
    <row r="800" spans="1:5" ht="15" outlineLevel="3">
      <c r="A800" s="18" t="s">
        <v>2727</v>
      </c>
      <c r="B800" s="18" t="s">
        <v>2728</v>
      </c>
      <c r="C800" s="19" t="s">
        <v>2729</v>
      </c>
      <c r="D800" s="18" t="s">
        <v>2730</v>
      </c>
      <c r="E800" s="20" t="str">
        <f>HYPERLINK("https://alsi.kz/ru/catalog/myshki-i-kovriki/mysh-hp-430-multi-device-wireless-mouse-euro-3b4q2aaabb/","https://alsi.kz/ru/catalog/myshki-i-kovriki/mysh-hp-430-multi-device-wireless-mouse-euro-3b4q2aaabb/")</f>
        <v>https://alsi.kz/ru/catalog/myshki-i-kovriki/mysh-hp-430-multi-device-wireless-mouse-euro-3b4q2aaabb/</v>
      </c>
    </row>
    <row r="801" spans="1:5" ht="15" outlineLevel="3">
      <c r="A801" s="18" t="s">
        <v>2731</v>
      </c>
      <c r="B801" s="18" t="s">
        <v>2732</v>
      </c>
      <c r="C801" s="19" t="s">
        <v>2733</v>
      </c>
      <c r="D801" s="18" t="s">
        <v>2734</v>
      </c>
      <c r="E801" s="20" t="str">
        <f>HYPERLINK("https://alsi.kz/ru/catalog/myshki-i-kovriki/mysh-hp-435-multi-device-3b4q5aa/","https://alsi.kz/ru/catalog/myshki-i-kovriki/mysh-hp-435-multi-device-3b4q5aa/")</f>
        <v>https://alsi.kz/ru/catalog/myshki-i-kovriki/mysh-hp-435-multi-device-3b4q5aa/</v>
      </c>
    </row>
    <row r="802" spans="1:5" ht="15" outlineLevel="3">
      <c r="A802" s="18" t="s">
        <v>2735</v>
      </c>
      <c r="B802" s="18" t="s">
        <v>2736</v>
      </c>
      <c r="C802" s="19" t="s">
        <v>2737</v>
      </c>
      <c r="D802" s="18" t="s">
        <v>2738</v>
      </c>
      <c r="E802" s="20" t="str">
        <f>HYPERLINK("https://alsi.kz/ru/catalog/myshki-i-kovriki/mysh-hp-omen-reactor-mouse-usb-chernyy-2vp02aa/","https://alsi.kz/ru/catalog/myshki-i-kovriki/mysh-hp-omen-reactor-mouse-usb-chernyy-2vp02aa/")</f>
        <v>https://alsi.kz/ru/catalog/myshki-i-kovriki/mysh-hp-omen-reactor-mouse-usb-chernyy-2vp02aa/</v>
      </c>
    </row>
    <row r="803" spans="1:5" ht="15" outlineLevel="3">
      <c r="A803" s="18" t="s">
        <v>2739</v>
      </c>
      <c r="B803" s="18" t="s">
        <v>2740</v>
      </c>
      <c r="C803" s="19" t="s">
        <v>2741</v>
      </c>
      <c r="D803" s="18" t="s">
        <v>2742</v>
      </c>
      <c r="E803" s="20" t="str">
        <f>HYPERLINK("https://alsi.kz/ru/catalog/myshki-i-kovriki/mysh-hp-omen-vector-essential-usb7200dpi-chernyy-8bc52aa/","https://alsi.kz/ru/catalog/myshki-i-kovriki/mysh-hp-omen-vector-essential-usb7200dpi-chernyy-8bc52aa/")</f>
        <v>https://alsi.kz/ru/catalog/myshki-i-kovriki/mysh-hp-omen-vector-essential-usb7200dpi-chernyy-8bc52aa/</v>
      </c>
    </row>
    <row r="804" spans="1:5" ht="15" outlineLevel="3">
      <c r="A804" s="18" t="s">
        <v>2743</v>
      </c>
      <c r="B804" s="18" t="s">
        <v>2744</v>
      </c>
      <c r="C804" s="19" t="s">
        <v>2745</v>
      </c>
      <c r="D804" s="18" t="s">
        <v>2746</v>
      </c>
      <c r="E804" s="20" t="str">
        <f>HYPERLINK("https://alsi.kz/ru/catalog/myshki-i-kovriki/mysh-hp-omen-vector-radar3-usb-16000dpi-chernyy-8bc53aa/","https://alsi.kz/ru/catalog/myshki-i-kovriki/mysh-hp-omen-vector-radar3-usb-16000dpi-chernyy-8bc53aa/")</f>
        <v>https://alsi.kz/ru/catalog/myshki-i-kovriki/mysh-hp-omen-vector-radar3-usb-16000dpi-chernyy-8bc53aa/</v>
      </c>
    </row>
    <row r="805" spans="1:5" ht="15" outlineLevel="3">
      <c r="A805" s="18" t="s">
        <v>2747</v>
      </c>
      <c r="B805" s="18" t="s">
        <v>2748</v>
      </c>
      <c r="C805" s="19" t="s">
        <v>2749</v>
      </c>
      <c r="D805" s="18" t="s">
        <v>2750</v>
      </c>
      <c r="E805" s="20" t="str">
        <f>HYPERLINK("https://alsi.kz/ru/catalog/myshki-i-kovriki/mysh-hp-pavilion-gaming-200-5js07aa/","https://alsi.kz/ru/catalog/myshki-i-kovriki/mysh-hp-pavilion-gaming-200-5js07aa/")</f>
        <v>https://alsi.kz/ru/catalog/myshki-i-kovriki/mysh-hp-pavilion-gaming-200-5js07aa/</v>
      </c>
    </row>
    <row r="806" spans="1:5" ht="15" outlineLevel="3">
      <c r="A806" s="18" t="s">
        <v>2751</v>
      </c>
      <c r="B806" s="18" t="s">
        <v>2752</v>
      </c>
      <c r="C806" s="19" t="s">
        <v>2753</v>
      </c>
      <c r="D806" s="18" t="s">
        <v>2754</v>
      </c>
      <c r="E806" s="20" t="str">
        <f>HYPERLINK("https://alsi.kz/ru/catalog/myshki-i-kovriki/mysh-hp-pavilion-gaming-300-4ph30aa/","https://alsi.kz/ru/catalog/myshki-i-kovriki/mysh-hp-pavilion-gaming-300-4ph30aa/")</f>
        <v>https://alsi.kz/ru/catalog/myshki-i-kovriki/mysh-hp-pavilion-gaming-300-4ph30aa/</v>
      </c>
    </row>
    <row r="807" spans="1:5" ht="15" outlineLevel="3">
      <c r="A807" s="18" t="s">
        <v>2755</v>
      </c>
      <c r="B807" s="18" t="s">
        <v>2756</v>
      </c>
      <c r="C807" s="19" t="s">
        <v>2757</v>
      </c>
      <c r="D807" s="18" t="s">
        <v>2758</v>
      </c>
      <c r="E807" s="20" t="str">
        <f>HYPERLINK("https://alsi.kz/ru/catalog/myshki-i-kovriki/mysh-hp-z3700-dual-blk-wireless-24ghzbt1600-dpi-758a8aa/","https://alsi.kz/ru/catalog/myshki-i-kovriki/mysh-hp-z3700-dual-blk-wireless-24ghzbt1600-dpi-758a8aa/")</f>
        <v>https://alsi.kz/ru/catalog/myshki-i-kovriki/mysh-hp-z3700-dual-blk-wireless-24ghzbt1600-dpi-758a8aa/</v>
      </c>
    </row>
    <row r="808" spans="1:5" ht="15" outlineLevel="3">
      <c r="A808" s="18" t="s">
        <v>2759</v>
      </c>
      <c r="B808" s="18" t="s">
        <v>2760</v>
      </c>
      <c r="C808" s="19" t="s">
        <v>2761</v>
      </c>
      <c r="D808" s="18" t="s">
        <v>2758</v>
      </c>
      <c r="E808" s="20" t="str">
        <f>HYPERLINK("https://alsi.kz/ru/catalog/myshki-i-kovriki/mysh-hp-z3700-dual-slv-wireless-24ghzbt1600-dpi-758a9aa/","https://alsi.kz/ru/catalog/myshki-i-kovriki/mysh-hp-z3700-dual-slv-wireless-24ghzbt1600-dpi-758a9aa/")</f>
        <v>https://alsi.kz/ru/catalog/myshki-i-kovriki/mysh-hp-z3700-dual-slv-wireless-24ghzbt1600-dpi-758a9aa/</v>
      </c>
    </row>
    <row r="809" spans="1:5" ht="15" outlineLevel="3">
      <c r="A809" s="18" t="s">
        <v>2762</v>
      </c>
      <c r="B809" s="18" t="s">
        <v>2763</v>
      </c>
      <c r="C809" s="19" t="s">
        <v>2764</v>
      </c>
      <c r="D809" s="18" t="s">
        <v>2765</v>
      </c>
      <c r="E809" s="20" t="str">
        <f>HYPERLINK("https://alsi.kz/ru/catalog/myshki-i-kovriki/mysh-hp-z4000-wireless-mouse-h5n61aa/","https://alsi.kz/ru/catalog/myshki-i-kovriki/mysh-hp-z4000-wireless-mouse-h5n61aa/")</f>
        <v>https://alsi.kz/ru/catalog/myshki-i-kovriki/mysh-hp-z4000-wireless-mouse-h5n61aa/</v>
      </c>
    </row>
    <row r="810" spans="1:5" ht="15" outlineLevel="3">
      <c r="A810" s="18" t="s">
        <v>2766</v>
      </c>
      <c r="B810" s="18" t="s">
        <v>2767</v>
      </c>
      <c r="C810" s="19" t="s">
        <v>2768</v>
      </c>
      <c r="D810" s="18" t="s">
        <v>2769</v>
      </c>
      <c r="E810" s="20" t="str">
        <f>HYPERLINK("https://alsi.kz/ru/catalog/myshki-i-kovriki/mysh-lenovo-essential-usb-mouse-4y50r20863/","https://alsi.kz/ru/catalog/myshki-i-kovriki/mysh-lenovo-essential-usb-mouse-4y50r20863/")</f>
        <v>https://alsi.kz/ru/catalog/myshki-i-kovriki/mysh-lenovo-essential-usb-mouse-4y50r20863/</v>
      </c>
    </row>
    <row r="811" spans="1:5" ht="15" outlineLevel="3">
      <c r="A811" s="18" t="s">
        <v>2770</v>
      </c>
      <c r="B811" s="18" t="s">
        <v>2771</v>
      </c>
      <c r="C811" s="19" t="s">
        <v>2772</v>
      </c>
      <c r="D811" s="18" t="s">
        <v>2773</v>
      </c>
      <c r="E811" s="20" t="str">
        <f>HYPERLINK("https://alsi.kz/ru/catalog/myshki-i-kovriki/mysh-lenovo-ideapad-gaming-m100-rgb-mouse-gy50z71902/","https://alsi.kz/ru/catalog/myshki-i-kovriki/mysh-lenovo-ideapad-gaming-m100-rgb-mouse-gy50z71902/")</f>
        <v>https://alsi.kz/ru/catalog/myshki-i-kovriki/mysh-lenovo-ideapad-gaming-m100-rgb-mouse-gy50z71902/</v>
      </c>
    </row>
    <row r="812" spans="1:5" ht="15" outlineLevel="3">
      <c r="A812" s="18" t="s">
        <v>2774</v>
      </c>
      <c r="B812" s="18" t="s">
        <v>2775</v>
      </c>
      <c r="C812" s="19" t="s">
        <v>2776</v>
      </c>
      <c r="D812" s="18" t="s">
        <v>2777</v>
      </c>
      <c r="E812" s="20" t="str">
        <f>HYPERLINK("https://alsi.kz/ru/catalog/myshki-i-kovriki/mysh-lenovo-legion-m300-rgb-gaming-mouse-gy50x79384/","https://alsi.kz/ru/catalog/myshki-i-kovriki/mysh-lenovo-legion-m300-rgb-gaming-mouse-gy50x79384/")</f>
        <v>https://alsi.kz/ru/catalog/myshki-i-kovriki/mysh-lenovo-legion-m300-rgb-gaming-mouse-gy50x79384/</v>
      </c>
    </row>
    <row r="813" spans="1:5" ht="15" outlineLevel="3">
      <c r="A813" s="18" t="s">
        <v>2778</v>
      </c>
      <c r="B813" s="18" t="s">
        <v>2779</v>
      </c>
      <c r="C813" s="19" t="s">
        <v>2780</v>
      </c>
      <c r="D813" s="18" t="s">
        <v>2781</v>
      </c>
      <c r="E813" s="20" t="str">
        <f>HYPERLINK("https://alsi.kz/ru/catalog/myshki-i-kovriki/mysh-lenovo-legion-m300s-rgb-gaming-mouse-black-gy51h47350/","https://alsi.kz/ru/catalog/myshki-i-kovriki/mysh-lenovo-legion-m300s-rgb-gaming-mouse-black-gy51h47350/")</f>
        <v>https://alsi.kz/ru/catalog/myshki-i-kovriki/mysh-lenovo-legion-m300s-rgb-gaming-mouse-black-gy51h47350/</v>
      </c>
    </row>
    <row r="814" spans="1:5" ht="15" outlineLevel="3">
      <c r="A814" s="18" t="s">
        <v>2782</v>
      </c>
      <c r="B814" s="18" t="s">
        <v>2783</v>
      </c>
      <c r="C814" s="19" t="s">
        <v>2784</v>
      </c>
      <c r="D814" s="18" t="s">
        <v>2781</v>
      </c>
      <c r="E814" s="20" t="str">
        <f>HYPERLINK("https://alsi.kz/ru/catalog/myshki-i-kovriki/mysh-lenovo-legion-m300s-rgb-gaming-mouse-white-gy51h47351/","https://alsi.kz/ru/catalog/myshki-i-kovriki/mysh-lenovo-legion-m300s-rgb-gaming-mouse-white-gy51h47351/")</f>
        <v>https://alsi.kz/ru/catalog/myshki-i-kovriki/mysh-lenovo-legion-m300s-rgb-gaming-mouse-white-gy51h47351/</v>
      </c>
    </row>
    <row r="815" spans="1:5" ht="15" outlineLevel="3">
      <c r="A815" s="18" t="s">
        <v>2785</v>
      </c>
      <c r="B815" s="18" t="s">
        <v>2786</v>
      </c>
      <c r="C815" s="19" t="s">
        <v>2787</v>
      </c>
      <c r="D815" s="18" t="s">
        <v>2788</v>
      </c>
      <c r="E815" s="20" t="str">
        <f>HYPERLINK("https://alsi.kz/ru/catalog/myshki-i-kovriki/mysh-lenovo-legion-m600-wireless-gaming-mouse-black-gy50x79385/","https://alsi.kz/ru/catalog/myshki-i-kovriki/mysh-lenovo-legion-m600-wireless-gaming-mouse-black-gy50x79385/")</f>
        <v>https://alsi.kz/ru/catalog/myshki-i-kovriki/mysh-lenovo-legion-m600-wireless-gaming-mouse-black-gy50x79385/</v>
      </c>
    </row>
    <row r="816" spans="1:5" ht="15" outlineLevel="3">
      <c r="A816" s="18" t="s">
        <v>2789</v>
      </c>
      <c r="B816" s="18" t="s">
        <v>2790</v>
      </c>
      <c r="C816" s="19" t="s">
        <v>2791</v>
      </c>
      <c r="D816" s="18" t="s">
        <v>2792</v>
      </c>
      <c r="E816" s="20" t="str">
        <f>HYPERLINK("https://alsi.kz/ru/catalog/myshki-i-kovriki/mysh-lenovo-legion-m600-wireless-gaming-mouse-white-gy51c96033/","https://alsi.kz/ru/catalog/myshki-i-kovriki/mysh-lenovo-legion-m600-wireless-gaming-mouse-white-gy51c96033/")</f>
        <v>https://alsi.kz/ru/catalog/myshki-i-kovriki/mysh-lenovo-legion-m600-wireless-gaming-mouse-white-gy51c96033/</v>
      </c>
    </row>
    <row r="817" spans="1:5" ht="15" outlineLevel="3">
      <c r="A817" s="18" t="s">
        <v>2793</v>
      </c>
      <c r="B817" s="18" t="s">
        <v>2794</v>
      </c>
      <c r="C817" s="19" t="s">
        <v>2795</v>
      </c>
      <c r="D817" s="18" t="s">
        <v>2796</v>
      </c>
      <c r="E817" s="20" t="str">
        <f>HYPERLINK("https://alsi.kz/ru/catalog/myshki-i-kovriki/mysh-lenovo-legion-m600s-qi-wireless-gaming-mouse-black-gy51h47355/","https://alsi.kz/ru/catalog/myshki-i-kovriki/mysh-lenovo-legion-m600s-qi-wireless-gaming-mouse-black-gy51h47355/")</f>
        <v>https://alsi.kz/ru/catalog/myshki-i-kovriki/mysh-lenovo-legion-m600s-qi-wireless-gaming-mouse-black-gy51h47355/</v>
      </c>
    </row>
    <row r="818" spans="1:5" ht="15" outlineLevel="3">
      <c r="A818" s="18" t="s">
        <v>2797</v>
      </c>
      <c r="B818" s="18" t="s">
        <v>2798</v>
      </c>
      <c r="C818" s="19" t="s">
        <v>2799</v>
      </c>
      <c r="D818" s="18" t="s">
        <v>2800</v>
      </c>
      <c r="E818" s="20" t="str">
        <f>HYPERLINK("https://alsi.kz/ru/catalog/myshki-i-kovriki/mysh-lenovo-thinkpad-bt-silent-mouse-4y50x88822/","https://alsi.kz/ru/catalog/myshki-i-kovriki/mysh-lenovo-thinkpad-bt-silent-mouse-4y50x88822/")</f>
        <v>https://alsi.kz/ru/catalog/myshki-i-kovriki/mysh-lenovo-thinkpad-bt-silent-mouse-4y50x88822/</v>
      </c>
    </row>
    <row r="819" spans="1:5" ht="15" outlineLevel="3">
      <c r="A819" s="18" t="s">
        <v>2801</v>
      </c>
      <c r="B819" s="18" t="s">
        <v>2802</v>
      </c>
      <c r="C819" s="19" t="s">
        <v>2803</v>
      </c>
      <c r="D819" s="18" t="s">
        <v>2804</v>
      </c>
      <c r="E819" s="20" t="str">
        <f>HYPERLINK("https://alsi.kz/ru/catalog/myshki-i-kovriki/mysh-lenovo-thinkpad-essential-wireless-4x30m56887/","https://alsi.kz/ru/catalog/myshki-i-kovriki/mysh-lenovo-thinkpad-essential-wireless-4x30m56887/")</f>
        <v>https://alsi.kz/ru/catalog/myshki-i-kovriki/mysh-lenovo-thinkpad-essential-wireless-4x30m56887/</v>
      </c>
    </row>
    <row r="820" spans="1:5" ht="15" outlineLevel="3">
      <c r="A820" s="18" t="s">
        <v>2805</v>
      </c>
      <c r="B820" s="18" t="s">
        <v>2806</v>
      </c>
      <c r="C820" s="19" t="s">
        <v>2807</v>
      </c>
      <c r="D820" s="18" t="s">
        <v>2808</v>
      </c>
      <c r="E820" s="20" t="str">
        <f>HYPERLINK("https://alsi.kz/ru/catalog/myshki-i-kovriki/mysh-logitech-g102-lightsync-chernyy-910-005823/","https://alsi.kz/ru/catalog/myshki-i-kovriki/mysh-logitech-g102-lightsync-chernyy-910-005823/")</f>
        <v>https://alsi.kz/ru/catalog/myshki-i-kovriki/mysh-logitech-g102-lightsync-chernyy-910-005823/</v>
      </c>
    </row>
    <row r="821" spans="1:5" ht="15" outlineLevel="3">
      <c r="A821" s="18" t="s">
        <v>2809</v>
      </c>
      <c r="B821" s="18" t="s">
        <v>2810</v>
      </c>
      <c r="C821" s="19" t="s">
        <v>2811</v>
      </c>
      <c r="D821" s="18" t="s">
        <v>2812</v>
      </c>
      <c r="E821" s="20" t="str">
        <f>HYPERLINK("https://alsi.kz/ru/catalog/myshki-i-kovriki/mysh-logitech-g502-lightspeed-910-005567/","https://alsi.kz/ru/catalog/myshki-i-kovriki/mysh-logitech-g502-lightspeed-910-005567/")</f>
        <v>https://alsi.kz/ru/catalog/myshki-i-kovriki/mysh-logitech-g502-lightspeed-910-005567/</v>
      </c>
    </row>
    <row r="822" spans="1:5" ht="15" outlineLevel="3">
      <c r="A822" s="18" t="s">
        <v>2813</v>
      </c>
      <c r="B822" s="18" t="s">
        <v>2814</v>
      </c>
      <c r="C822" s="19" t="s">
        <v>2815</v>
      </c>
      <c r="D822" s="18" t="s">
        <v>2816</v>
      </c>
      <c r="E822" s="20" t="str">
        <f>HYPERLINK("https://alsi.kz/ru/catalog/myshki-i-kovriki/mysh-logitech-m171-black-1000dpi-24-ghz-910-004424/","https://alsi.kz/ru/catalog/myshki-i-kovriki/mysh-logitech-m171-black-1000dpi-24-ghz-910-004424/")</f>
        <v>https://alsi.kz/ru/catalog/myshki-i-kovriki/mysh-logitech-m171-black-1000dpi-24-ghz-910-004424/</v>
      </c>
    </row>
    <row r="823" spans="1:5" ht="15" outlineLevel="3">
      <c r="A823" s="18" t="s">
        <v>2817</v>
      </c>
      <c r="B823" s="18" t="s">
        <v>2818</v>
      </c>
      <c r="C823" s="19" t="s">
        <v>2819</v>
      </c>
      <c r="D823" s="18" t="s">
        <v>2820</v>
      </c>
      <c r="E823" s="20" t="str">
        <f>HYPERLINK("https://alsi.kz/ru/catalog/myshki-i-kovriki/mysh-logitech-m185-seryy-opticheskiy-1000dpi-24-ghz-910-002238/","https://alsi.kz/ru/catalog/myshki-i-kovriki/mysh-logitech-m185-seryy-opticheskiy-1000dpi-24-ghz-910-002238/")</f>
        <v>https://alsi.kz/ru/catalog/myshki-i-kovriki/mysh-logitech-m185-seryy-opticheskiy-1000dpi-24-ghz-910-002238/</v>
      </c>
    </row>
    <row r="824" spans="1:5" ht="15" outlineLevel="3">
      <c r="A824" s="18" t="s">
        <v>2821</v>
      </c>
      <c r="B824" s="18" t="s">
        <v>2822</v>
      </c>
      <c r="C824" s="19" t="s">
        <v>2823</v>
      </c>
      <c r="D824" s="18" t="s">
        <v>2824</v>
      </c>
      <c r="E824" s="20" t="str">
        <f>HYPERLINK("https://alsi.kz/ru/catalog/myshki-i-kovriki/mysh-logitech-m240-bluetooth-white-910-007079/","https://alsi.kz/ru/catalog/myshki-i-kovriki/mysh-logitech-m240-bluetooth-white-910-007079/")</f>
        <v>https://alsi.kz/ru/catalog/myshki-i-kovriki/mysh-logitech-m240-bluetooth-white-910-007079/</v>
      </c>
    </row>
    <row r="825" spans="1:5" ht="15" outlineLevel="3">
      <c r="A825" s="18" t="s">
        <v>2825</v>
      </c>
      <c r="B825" s="18" t="s">
        <v>2826</v>
      </c>
      <c r="C825" s="19" t="s">
        <v>2827</v>
      </c>
      <c r="D825" s="18" t="s">
        <v>2828</v>
      </c>
      <c r="E825" s="20" t="str">
        <f>HYPERLINK("https://alsi.kz/ru/catalog/myshki-i-kovriki/mysh-logitech-mx-anywhere-3-for-mac-pale-grey-910-005991/","https://alsi.kz/ru/catalog/myshki-i-kovriki/mysh-logitech-mx-anywhere-3-for-mac-pale-grey-910-005991/")</f>
        <v>https://alsi.kz/ru/catalog/myshki-i-kovriki/mysh-logitech-mx-anywhere-3-for-mac-pale-grey-910-005991/</v>
      </c>
    </row>
    <row r="826" spans="1:5" ht="15" outlineLevel="3">
      <c r="A826" s="18" t="s">
        <v>2829</v>
      </c>
      <c r="B826" s="18" t="s">
        <v>2830</v>
      </c>
      <c r="C826" s="19" t="s">
        <v>2831</v>
      </c>
      <c r="D826" s="18" t="s">
        <v>2832</v>
      </c>
      <c r="E826" s="20" t="str">
        <f>HYPERLINK("https://alsi.kz/ru/catalog/myshki-i-kovriki/mysh-logitech-pebble-m350-black-910-005576/","https://alsi.kz/ru/catalog/myshki-i-kovriki/mysh-logitech-pebble-m350-black-910-005576/")</f>
        <v>https://alsi.kz/ru/catalog/myshki-i-kovriki/mysh-logitech-pebble-m350-black-910-005576/</v>
      </c>
    </row>
    <row r="827" spans="1:5" ht="15" outlineLevel="3">
      <c r="A827" s="18" t="s">
        <v>2833</v>
      </c>
      <c r="B827" s="18" t="s">
        <v>2834</v>
      </c>
      <c r="C827" s="19" t="s">
        <v>2835</v>
      </c>
      <c r="D827" s="18" t="s">
        <v>2832</v>
      </c>
      <c r="E827" s="20" t="str">
        <f>HYPERLINK("https://alsi.kz/ru/catalog/myshki-i-kovriki/mysh-logitech-pebble-m350-white-910-005541/","https://alsi.kz/ru/catalog/myshki-i-kovriki/mysh-logitech-pebble-m350-white-910-005541/")</f>
        <v>https://alsi.kz/ru/catalog/myshki-i-kovriki/mysh-logitech-pebble-m350-white-910-005541/</v>
      </c>
    </row>
    <row r="828" spans="1:5" ht="15" outlineLevel="3">
      <c r="A828" s="18" t="s">
        <v>2836</v>
      </c>
      <c r="B828" s="18" t="s">
        <v>2837</v>
      </c>
      <c r="C828" s="19" t="s">
        <v>2838</v>
      </c>
      <c r="D828" s="18" t="s">
        <v>2839</v>
      </c>
      <c r="E828" s="20" t="str">
        <f>HYPERLINK("https://alsi.kz/ru/catalog/myshki-i-kovriki/mysh-logitech-pop-mouse-cosmos-lavender-910-006422/","https://alsi.kz/ru/catalog/myshki-i-kovriki/mysh-logitech-pop-mouse-cosmos-lavender-910-006422/")</f>
        <v>https://alsi.kz/ru/catalog/myshki-i-kovriki/mysh-logitech-pop-mouse-cosmos-lavender-910-006422/</v>
      </c>
    </row>
    <row r="829" spans="1:5" ht="15" outlineLevel="3">
      <c r="A829" s="18" t="s">
        <v>2840</v>
      </c>
      <c r="B829" s="18" t="s">
        <v>2841</v>
      </c>
      <c r="C829" s="19" t="s">
        <v>2842</v>
      </c>
      <c r="D829" s="18" t="s">
        <v>2843</v>
      </c>
      <c r="E829" s="20" t="str">
        <f>HYPERLINK("https://alsi.kz/ru/catalog/myshki-i-kovriki/mysh-logitech-signature-m650-seryy-910-006253/","https://alsi.kz/ru/catalog/myshki-i-kovriki/mysh-logitech-signature-m650-seryy-910-006253/")</f>
        <v>https://alsi.kz/ru/catalog/myshki-i-kovriki/mysh-logitech-signature-m650-seryy-910-006253/</v>
      </c>
    </row>
    <row r="830" spans="1:5" ht="15" outlineLevel="3">
      <c r="A830" s="18" t="s">
        <v>2844</v>
      </c>
      <c r="B830" s="18" t="s">
        <v>2845</v>
      </c>
      <c r="C830" s="19" t="s">
        <v>2846</v>
      </c>
      <c r="D830" s="18" t="s">
        <v>2843</v>
      </c>
      <c r="E830" s="20" t="str">
        <f>HYPERLINK("https://alsi.kz/ru/catalog/myshki-i-kovriki/mysh-logitech-signature-m650l-graphite-bt-910-006236/","https://alsi.kz/ru/catalog/myshki-i-kovriki/mysh-logitech-signature-m650l-graphite-bt-910-006236/")</f>
        <v>https://alsi.kz/ru/catalog/myshki-i-kovriki/mysh-logitech-signature-m650l-graphite-bt-910-006236/</v>
      </c>
    </row>
    <row r="831" spans="1:5" ht="15" outlineLevel="3">
      <c r="A831" s="18" t="s">
        <v>2847</v>
      </c>
      <c r="B831" s="18" t="s">
        <v>2848</v>
      </c>
      <c r="C831" s="19" t="s">
        <v>2849</v>
      </c>
      <c r="D831" s="18" t="s">
        <v>2850</v>
      </c>
      <c r="E831" s="20" t="str">
        <f>HYPERLINK("https://alsi.kz/ru/catalog/myshki-i-kovriki/mysh-mad-catz-the-authentic-rat-2-chernyy-mr02mcinbl000/","https://alsi.kz/ru/catalog/myshki-i-kovriki/mysh-mad-catz-the-authentic-rat-2-chernyy-mr02mcinbl000/")</f>
        <v>https://alsi.kz/ru/catalog/myshki-i-kovriki/mysh-mad-catz-the-authentic-rat-2-chernyy-mr02mcinbl000/</v>
      </c>
    </row>
    <row r="832" spans="1:5" ht="15" outlineLevel="3">
      <c r="A832" s="18" t="s">
        <v>2851</v>
      </c>
      <c r="B832" s="18" t="s">
        <v>2852</v>
      </c>
      <c r="C832" s="19" t="s">
        <v>2853</v>
      </c>
      <c r="D832" s="18" t="s">
        <v>2854</v>
      </c>
      <c r="E832" s="20" t="str">
        <f>HYPERLINK("https://alsi.kz/ru/catalog/myshki-i-kovriki/mysh-mad-catzthe-authentic-rat-1-mr01mcinbl000/","https://alsi.kz/ru/catalog/myshki-i-kovriki/mysh-mad-catzthe-authentic-rat-1-mr01mcinbl000/")</f>
        <v>https://alsi.kz/ru/catalog/myshki-i-kovriki/mysh-mad-catzthe-authentic-rat-1-mr01mcinbl000/</v>
      </c>
    </row>
    <row r="833" spans="1:5" ht="15" outlineLevel="3">
      <c r="A833" s="18" t="s">
        <v>2855</v>
      </c>
      <c r="B833" s="18" t="s">
        <v>2856</v>
      </c>
      <c r="C833" s="19" t="s">
        <v>2857</v>
      </c>
      <c r="D833" s="18" t="s">
        <v>2858</v>
      </c>
      <c r="E833" s="20" t="str">
        <f>HYPERLINK("https://alsi.kz/ru/catalog/myshki-i-kovriki/provodnaya-igrovaya-myshka-marvo-g985-rgb-eng985/","https://alsi.kz/ru/catalog/myshki-i-kovriki/provodnaya-igrovaya-myshka-marvo-g985-rgb-eng985/")</f>
        <v>https://alsi.kz/ru/catalog/myshki-i-kovriki/provodnaya-igrovaya-myshka-marvo-g985-rgb-eng985/</v>
      </c>
    </row>
    <row r="834" spans="1:5" ht="15" outlineLevel="3">
      <c r="A834" s="18" t="s">
        <v>2859</v>
      </c>
      <c r="B834" s="18" t="s">
        <v>2860</v>
      </c>
      <c r="C834" s="19" t="s">
        <v>2861</v>
      </c>
      <c r="D834" s="18" t="s">
        <v>2862</v>
      </c>
      <c r="E834" s="20" t="str">
        <f>HYPERLINK("https://alsi.kz/ru/catalog/myshki-i-kovriki/mysh-msi-clutch-gm30-black-gaming-mouse-usb-2m-chernyy-clutch-gm30/","https://alsi.kz/ru/catalog/myshki-i-kovriki/mysh-msi-clutch-gm30-black-gaming-mouse-usb-2m-chernyy-clutch-gm30/")</f>
        <v>https://alsi.kz/ru/catalog/myshki-i-kovriki/mysh-msi-clutch-gm30-black-gaming-mouse-usb-2m-chernyy-clutch-gm30/</v>
      </c>
    </row>
    <row r="835" spans="1:5" ht="15" outlineLevel="3">
      <c r="A835" s="18" t="s">
        <v>2863</v>
      </c>
      <c r="B835" s="18" t="s">
        <v>2864</v>
      </c>
      <c r="C835" s="19" t="s">
        <v>2865</v>
      </c>
      <c r="D835" s="18" t="s">
        <v>2866</v>
      </c>
      <c r="E835" s="20" t="str">
        <f>HYPERLINK("https://alsi.kz/ru/catalog/myshki-i-kovriki/mysh-patriot-viper-v551-rgb-pv551ouxk/","https://alsi.kz/ru/catalog/myshki-i-kovriki/mysh-patriot-viper-v551-rgb-pv551ouxk/")</f>
        <v>https://alsi.kz/ru/catalog/myshki-i-kovriki/mysh-patriot-viper-v551-rgb-pv551ouxk/</v>
      </c>
    </row>
    <row r="836" spans="1:5" ht="15" outlineLevel="3">
      <c r="A836" s="18" t="s">
        <v>2867</v>
      </c>
      <c r="B836" s="18" t="s">
        <v>2868</v>
      </c>
      <c r="C836" s="19" t="s">
        <v>2869</v>
      </c>
      <c r="D836" s="18" t="s">
        <v>2870</v>
      </c>
      <c r="E836" s="20" t="str">
        <f>HYPERLINK("https://alsi.kz/ru/catalog/myshki-i-kovriki/mysh-besprovodnaya-rapoo-1620-usb-chernyy-rapoo-1620/","https://alsi.kz/ru/catalog/myshki-i-kovriki/mysh-besprovodnaya-rapoo-1620-usb-chernyy-rapoo-1620/")</f>
        <v>https://alsi.kz/ru/catalog/myshki-i-kovriki/mysh-besprovodnaya-rapoo-1620-usb-chernyy-rapoo-1620/</v>
      </c>
    </row>
    <row r="837" spans="1:5" ht="15" outlineLevel="3">
      <c r="A837" s="18" t="s">
        <v>2871</v>
      </c>
      <c r="B837" s="18" t="s">
        <v>2872</v>
      </c>
      <c r="C837" s="19" t="s">
        <v>2873</v>
      </c>
      <c r="D837" s="18" t="s">
        <v>2874</v>
      </c>
      <c r="E837" s="20" t="str">
        <f>HYPERLINK("https://alsi.kz/ru/catalog/myshki-i-kovriki/mysh-rapoo-b20-usb-1000dpi-chernyy-b20/","https://alsi.kz/ru/catalog/myshki-i-kovriki/mysh-rapoo-b20-usb-1000dpi-chernyy-b20/")</f>
        <v>https://alsi.kz/ru/catalog/myshki-i-kovriki/mysh-rapoo-b20-usb-1000dpi-chernyy-b20/</v>
      </c>
    </row>
    <row r="838" spans="1:5" ht="15" outlineLevel="3">
      <c r="A838" s="18" t="s">
        <v>2875</v>
      </c>
      <c r="B838" s="18" t="s">
        <v>2876</v>
      </c>
      <c r="C838" s="19" t="s">
        <v>2877</v>
      </c>
      <c r="D838" s="18" t="s">
        <v>2659</v>
      </c>
      <c r="E838" s="20" t="str">
        <f>HYPERLINK("https://alsi.kz/ru/catalog/myshki-i-kovriki/kompyuternaya-mysh-rapoo-m300-blue-m300-blue/","https://alsi.kz/ru/catalog/myshki-i-kovriki/kompyuternaya-mysh-rapoo-m300-blue-m300-blue/")</f>
        <v>https://alsi.kz/ru/catalog/myshki-i-kovriki/kompyuternaya-mysh-rapoo-m300-blue-m300-blue/</v>
      </c>
    </row>
    <row r="839" spans="1:5" ht="15" outlineLevel="3">
      <c r="A839" s="18" t="s">
        <v>2878</v>
      </c>
      <c r="B839" s="18" t="s">
        <v>2879</v>
      </c>
      <c r="C839" s="19" t="s">
        <v>2880</v>
      </c>
      <c r="D839" s="18" t="s">
        <v>2881</v>
      </c>
      <c r="E839" s="20" t="str">
        <f>HYPERLINK("https://alsi.kz/ru/catalog/myshki-i-kovriki/mysh-rapoo-m500-silent-blue-m500-silent-blue/","https://alsi.kz/ru/catalog/myshki-i-kovriki/mysh-rapoo-m500-silent-blue-m500-silent-blue/")</f>
        <v>https://alsi.kz/ru/catalog/myshki-i-kovriki/mysh-rapoo-m500-silent-blue-m500-silent-blue/</v>
      </c>
    </row>
    <row r="840" spans="1:5" ht="15" outlineLevel="3">
      <c r="A840" s="18" t="s">
        <v>2882</v>
      </c>
      <c r="B840" s="18" t="s">
        <v>2883</v>
      </c>
      <c r="C840" s="19" t="s">
        <v>2884</v>
      </c>
      <c r="D840" s="18" t="s">
        <v>2885</v>
      </c>
      <c r="E840" s="20" t="str">
        <f>HYPERLINK("https://alsi.kz/ru/catalog/myshki-i-kovriki/mysh-rapoo-m500-silent-red-m500-silent-red/","https://alsi.kz/ru/catalog/myshki-i-kovriki/mysh-rapoo-m500-silent-red-m500-silent-red/")</f>
        <v>https://alsi.kz/ru/catalog/myshki-i-kovriki/mysh-rapoo-m500-silent-red-m500-silent-red/</v>
      </c>
    </row>
    <row r="841" spans="1:5" ht="15" outlineLevel="3">
      <c r="A841" s="18" t="s">
        <v>2886</v>
      </c>
      <c r="B841" s="18" t="s">
        <v>2887</v>
      </c>
      <c r="C841" s="19" t="s">
        <v>2888</v>
      </c>
      <c r="D841" s="18" t="s">
        <v>2889</v>
      </c>
      <c r="E841" s="20" t="str">
        <f>HYPERLINK("https://alsi.kz/ru/catalog/myshki-i-kovriki/mysh-rapoo-mt550-1600dpi-bluetooth-3040-mt550/","https://alsi.kz/ru/catalog/myshki-i-kovriki/mysh-rapoo-mt550-1600dpi-bluetooth-3040-mt550/")</f>
        <v>https://alsi.kz/ru/catalog/myshki-i-kovriki/mysh-rapoo-mt550-1600dpi-bluetooth-3040-mt550/</v>
      </c>
    </row>
    <row r="842" spans="1:5" ht="15" outlineLevel="3">
      <c r="A842" s="18" t="s">
        <v>2890</v>
      </c>
      <c r="B842" s="18" t="s">
        <v>2891</v>
      </c>
      <c r="C842" s="19" t="s">
        <v>2892</v>
      </c>
      <c r="D842" s="18" t="s">
        <v>2893</v>
      </c>
      <c r="E842" s="20" t="str">
        <f>HYPERLINK("https://alsi.kz/ru/catalog/myshki-i-kovriki/mysh-rapoo-n100-chernyy-n100/","https://alsi.kz/ru/catalog/myshki-i-kovriki/mysh-rapoo-n100-chernyy-n100/")</f>
        <v>https://alsi.kz/ru/catalog/myshki-i-kovriki/mysh-rapoo-n100-chernyy-n100/</v>
      </c>
    </row>
    <row r="843" spans="1:5" ht="15" outlineLevel="3">
      <c r="A843" s="18" t="s">
        <v>2894</v>
      </c>
      <c r="B843" s="18" t="s">
        <v>2895</v>
      </c>
      <c r="C843" s="19" t="s">
        <v>2896</v>
      </c>
      <c r="D843" s="18" t="s">
        <v>2897</v>
      </c>
      <c r="E843" s="20" t="str">
        <f>HYPERLINK("https://alsi.kz/ru/catalog/myshki-i-kovriki/mysh-rapoo-n1162-chernyy-n1162/","https://alsi.kz/ru/catalog/myshki-i-kovriki/mysh-rapoo-n1162-chernyy-n1162/")</f>
        <v>https://alsi.kz/ru/catalog/myshki-i-kovriki/mysh-rapoo-n1162-chernyy-n1162/</v>
      </c>
    </row>
    <row r="844" spans="1:5" ht="15" outlineLevel="3">
      <c r="A844" s="18" t="s">
        <v>2898</v>
      </c>
      <c r="B844" s="18" t="s">
        <v>2899</v>
      </c>
      <c r="C844" s="19" t="s">
        <v>2900</v>
      </c>
      <c r="D844" s="18" t="s">
        <v>2901</v>
      </c>
      <c r="E844" s="20" t="str">
        <f>HYPERLINK("https://alsi.kz/ru/catalog/myshki-i-kovriki/mysh-rapoo-v16rgb-rapoo-v16rgb/","https://alsi.kz/ru/catalog/myshki-i-kovriki/mysh-rapoo-v16rgb-rapoo-v16rgb/")</f>
        <v>https://alsi.kz/ru/catalog/myshki-i-kovriki/mysh-rapoo-v16rgb-rapoo-v16rgb/</v>
      </c>
    </row>
    <row r="845" spans="1:5" ht="15" outlineLevel="3">
      <c r="A845" s="18" t="s">
        <v>2902</v>
      </c>
      <c r="B845" s="18" t="s">
        <v>2903</v>
      </c>
      <c r="C845" s="19" t="s">
        <v>2904</v>
      </c>
      <c r="D845" s="18" t="s">
        <v>2574</v>
      </c>
      <c r="E845" s="20" t="str">
        <f>HYPERLINK("https://alsi.kz/ru/catalog/myshki-i-kovriki/mysh-rapoo-v280-7000-dpi-rgb-v280/","https://alsi.kz/ru/catalog/myshki-i-kovriki/mysh-rapoo-v280-7000-dpi-rgb-v280/")</f>
        <v>https://alsi.kz/ru/catalog/myshki-i-kovriki/mysh-rapoo-v280-7000-dpi-rgb-v280/</v>
      </c>
    </row>
    <row r="846" spans="1:5" ht="15" outlineLevel="3">
      <c r="A846" s="18" t="s">
        <v>2905</v>
      </c>
      <c r="B846" s="18" t="s">
        <v>2906</v>
      </c>
      <c r="C846" s="19" t="s">
        <v>2907</v>
      </c>
      <c r="D846" s="18" t="s">
        <v>2908</v>
      </c>
      <c r="E846" s="20" t="str">
        <f>HYPERLINK("https://alsi.kz/ru/catalog/myshki-i-kovriki/mysh-rapoo-vt350s-vt350s/","https://alsi.kz/ru/catalog/myshki-i-kovriki/mysh-rapoo-vt350s-vt350s/")</f>
        <v>https://alsi.kz/ru/catalog/myshki-i-kovriki/mysh-rapoo-vt350s-vt350s/</v>
      </c>
    </row>
    <row r="847" spans="1:5" ht="15" outlineLevel="3">
      <c r="A847" s="18" t="s">
        <v>2909</v>
      </c>
      <c r="B847" s="18" t="s">
        <v>2910</v>
      </c>
      <c r="C847" s="19" t="s">
        <v>2911</v>
      </c>
      <c r="D847" s="18" t="s">
        <v>1877</v>
      </c>
      <c r="E847" s="20" t="str">
        <f>HYPERLINK("https://alsi.kz/ru/catalog/myshki-i-kovriki/mysh-razer-orochi-v2---white-rz01-03730400-r3g1/","https://alsi.kz/ru/catalog/myshki-i-kovriki/mysh-razer-orochi-v2---white-rz01-03730400-r3g1/")</f>
        <v>https://alsi.kz/ru/catalog/myshki-i-kovriki/mysh-razer-orochi-v2---white-rz01-03730400-r3g1/</v>
      </c>
    </row>
    <row r="848" spans="1:5" ht="15" outlineLevel="3">
      <c r="A848" s="18" t="s">
        <v>2912</v>
      </c>
      <c r="B848" s="18" t="s">
        <v>2913</v>
      </c>
      <c r="C848" s="19" t="s">
        <v>2914</v>
      </c>
      <c r="D848" s="18" t="s">
        <v>1877</v>
      </c>
      <c r="E848" s="20" t="str">
        <f>HYPERLINK("https://alsi.kz/ru/catalog/myshki-i-kovriki/mysh-razer-orochi-v2-rz01-03730100-r3g1/","https://alsi.kz/ru/catalog/myshki-i-kovriki/mysh-razer-orochi-v2-rz01-03730100-r3g1/")</f>
        <v>https://alsi.kz/ru/catalog/myshki-i-kovriki/mysh-razer-orochi-v2-rz01-03730100-r3g1/</v>
      </c>
    </row>
    <row r="849" spans="1:5" ht="15" outlineLevel="3">
      <c r="A849" s="18" t="s">
        <v>2915</v>
      </c>
      <c r="B849" s="18" t="s">
        <v>2916</v>
      </c>
      <c r="C849" s="19" t="s">
        <v>2917</v>
      </c>
      <c r="D849" s="18" t="s">
        <v>2918</v>
      </c>
      <c r="E849" s="20" t="str">
        <f>HYPERLINK("https://alsi.kz/ru/catalog/myshki-i-kovriki/mysh-razer-viper-8khz-rz01-03580100-r3m1/","https://alsi.kz/ru/catalog/myshki-i-kovriki/mysh-razer-viper-8khz-rz01-03580100-r3m1/")</f>
        <v>https://alsi.kz/ru/catalog/myshki-i-kovriki/mysh-razer-viper-8khz-rz01-03580100-r3m1/</v>
      </c>
    </row>
    <row r="850" spans="1:5" ht="15" outlineLevel="3">
      <c r="A850" s="18" t="s">
        <v>2919</v>
      </c>
      <c r="B850" s="18">
        <v>22991</v>
      </c>
      <c r="C850" s="19" t="s">
        <v>2920</v>
      </c>
      <c r="D850" s="18" t="s">
        <v>2921</v>
      </c>
      <c r="E850" s="20" t="str">
        <f>HYPERLINK("https://alsi.kz/ru/catalog/myshki-i-kovriki/mysh-trust-gxt144-rexx-ergonomic-vertical-chernyy-22991/","https://alsi.kz/ru/catalog/myshki-i-kovriki/mysh-trust-gxt144-rexx-ergonomic-vertical-chernyy-22991/")</f>
        <v>https://alsi.kz/ru/catalog/myshki-i-kovriki/mysh-trust-gxt144-rexx-ergonomic-vertical-chernyy-22991/</v>
      </c>
    </row>
    <row r="851" spans="1:5" ht="15" outlineLevel="3">
      <c r="A851" s="18" t="s">
        <v>2922</v>
      </c>
      <c r="B851" s="18">
        <v>21294</v>
      </c>
      <c r="C851" s="19" t="s">
        <v>2923</v>
      </c>
      <c r="D851" s="18" t="s">
        <v>2924</v>
      </c>
      <c r="E851" s="20" t="str">
        <f>HYPERLINK("https://alsi.kz/ru/catalog/myshki-i-kovriki/mysh-trust-gxt177-chernyy-21294/","https://alsi.kz/ru/catalog/myshki-i-kovriki/mysh-trust-gxt177-chernyy-21294/")</f>
        <v>https://alsi.kz/ru/catalog/myshki-i-kovriki/mysh-trust-gxt177-chernyy-21294/</v>
      </c>
    </row>
    <row r="852" spans="1:5" ht="15" outlineLevel="3">
      <c r="A852" s="18" t="s">
        <v>2925</v>
      </c>
      <c r="B852" s="18" t="s">
        <v>2926</v>
      </c>
      <c r="C852" s="19" t="s">
        <v>2927</v>
      </c>
      <c r="D852" s="18" t="s">
        <v>2928</v>
      </c>
      <c r="E852" s="20" t="str">
        <f>HYPERLINK("https://alsi.kz/ru/catalog/myshki-i-kovriki/mysh-xiaomi-wireless-mouse-lite-chernyy-bhr6099glxmwxsb01ym/","https://alsi.kz/ru/catalog/myshki-i-kovriki/mysh-xiaomi-wireless-mouse-lite-chernyy-bhr6099glxmwxsb01ym/")</f>
        <v>https://alsi.kz/ru/catalog/myshki-i-kovriki/mysh-xiaomi-wireless-mouse-lite-chernyy-bhr6099glxmwxsb01ym/</v>
      </c>
    </row>
    <row r="853" spans="1:5" ht="15" outlineLevel="3">
      <c r="A853" s="18" t="s">
        <v>2929</v>
      </c>
      <c r="B853" s="18" t="s">
        <v>2930</v>
      </c>
      <c r="C853" s="19" t="s">
        <v>2931</v>
      </c>
      <c r="D853" s="18" t="s">
        <v>2461</v>
      </c>
      <c r="E853" s="20" t="str">
        <f>HYPERLINK("https://alsi.kz/ru/catalog/myshki-i-kovriki/mysh-besprovodnaya-genius-nx-7015-rozovo-korichnevyy-nx-7015-rosy-brown/","https://alsi.kz/ru/catalog/myshki-i-kovriki/mysh-besprovodnaya-genius-nx-7015-rozovo-korichnevyy-nx-7015-rosy-brown/")</f>
        <v>https://alsi.kz/ru/catalog/myshki-i-kovriki/mysh-besprovodnaya-genius-nx-7015-rozovo-korichnevyy-nx-7015-rosy-brown/</v>
      </c>
    </row>
    <row r="854" spans="1:5" ht="15" outlineLevel="3">
      <c r="A854" s="18" t="s">
        <v>2932</v>
      </c>
      <c r="B854" s="18" t="s">
        <v>2933</v>
      </c>
      <c r="C854" s="19" t="s">
        <v>2934</v>
      </c>
      <c r="D854" s="18" t="s">
        <v>2453</v>
      </c>
      <c r="E854" s="20" t="str">
        <f>HYPERLINK("https://alsi.kz/ru/catalog/myshki-i-kovriki/mysh-besprovodnaya-genius-nx-7015-seryy-nx-7015-iron-gray/","https://alsi.kz/ru/catalog/myshki-i-kovriki/mysh-besprovodnaya-genius-nx-7015-seryy-nx-7015-iron-gray/")</f>
        <v>https://alsi.kz/ru/catalog/myshki-i-kovriki/mysh-besprovodnaya-genius-nx-7015-seryy-nx-7015-iron-gray/</v>
      </c>
    </row>
    <row r="855" spans="1:5" ht="15" outlineLevel="3">
      <c r="A855" s="18" t="s">
        <v>2935</v>
      </c>
      <c r="B855" s="18" t="s">
        <v>2936</v>
      </c>
      <c r="C855" s="19" t="s">
        <v>2937</v>
      </c>
      <c r="D855" s="18" t="s">
        <v>2461</v>
      </c>
      <c r="E855" s="20" t="str">
        <f>HYPERLINK("https://alsi.kz/ru/catalog/myshki-i-kovriki/mysh-besprovodnaya-genius-nx-7015-shokolad-nx-7015-chocolate/","https://alsi.kz/ru/catalog/myshki-i-kovriki/mysh-besprovodnaya-genius-nx-7015-shokolad-nx-7015-chocolate/")</f>
        <v>https://alsi.kz/ru/catalog/myshki-i-kovriki/mysh-besprovodnaya-genius-nx-7015-shokolad-nx-7015-chocolate/</v>
      </c>
    </row>
    <row r="856" spans="1:5" ht="15" outlineLevel="3">
      <c r="A856" s="18" t="s">
        <v>2938</v>
      </c>
      <c r="B856" s="18" t="s">
        <v>2939</v>
      </c>
      <c r="C856" s="19" t="s">
        <v>2940</v>
      </c>
      <c r="D856" s="18" t="s">
        <v>2941</v>
      </c>
      <c r="E856" s="20" t="str">
        <f>HYPERLINK("https://alsi.kz/ru/catalog/myshki-i-kovriki/mysh-besprovodnaya-hp-200-usb-1000-dpi-silk-gold-2hu83aa/","https://alsi.kz/ru/catalog/myshki-i-kovriki/mysh-besprovodnaya-hp-200-usb-1000-dpi-silk-gold-2hu83aa/")</f>
        <v>https://alsi.kz/ru/catalog/myshki-i-kovriki/mysh-besprovodnaya-hp-200-usb-1000-dpi-silk-gold-2hu83aa/</v>
      </c>
    </row>
    <row r="857" spans="1:5" ht="15" outlineLevel="3">
      <c r="A857" s="18" t="s">
        <v>2942</v>
      </c>
      <c r="B857" s="18" t="s">
        <v>2943</v>
      </c>
      <c r="C857" s="19" t="s">
        <v>2944</v>
      </c>
      <c r="D857" s="18" t="s">
        <v>2945</v>
      </c>
      <c r="E857" s="20" t="str">
        <f>HYPERLINK("https://alsi.kz/ru/catalog/myshki-i-kovriki/mysh-besprovodnaya-hp-240-bluetooth-3v0g9aa/","https://alsi.kz/ru/catalog/myshki-i-kovriki/mysh-besprovodnaya-hp-240-bluetooth-3v0g9aa/")</f>
        <v>https://alsi.kz/ru/catalog/myshki-i-kovriki/mysh-besprovodnaya-hp-240-bluetooth-3v0g9aa/</v>
      </c>
    </row>
    <row r="858" spans="1:5" ht="15" outlineLevel="3">
      <c r="A858" s="18" t="s">
        <v>2946</v>
      </c>
      <c r="B858" s="18" t="s">
        <v>2947</v>
      </c>
      <c r="C858" s="19" t="s">
        <v>2948</v>
      </c>
      <c r="D858" s="18" t="s">
        <v>2949</v>
      </c>
      <c r="E858" s="20" t="str">
        <f>HYPERLINK("https://alsi.kz/ru/catalog/myshki-i-kovriki/mysh-besprovodnaya-hp-410-slim-ahs-bluetooth-mouse-bluetooth-serebristaya-4m0x5aa/","https://alsi.kz/ru/catalog/myshki-i-kovriki/mysh-besprovodnaya-hp-410-slim-ahs-bluetooth-mouse-bluetooth-serebristaya-4m0x5aa/")</f>
        <v>https://alsi.kz/ru/catalog/myshki-i-kovriki/mysh-besprovodnaya-hp-410-slim-ahs-bluetooth-mouse-bluetooth-serebristaya-4m0x5aa/</v>
      </c>
    </row>
    <row r="859" spans="1:5" ht="15" outlineLevel="3">
      <c r="A859" s="18" t="s">
        <v>2950</v>
      </c>
      <c r="B859" s="18">
        <v>62513</v>
      </c>
      <c r="C859" s="19" t="s">
        <v>2951</v>
      </c>
      <c r="D859" s="18" t="s">
        <v>1889</v>
      </c>
      <c r="E859" s="20" t="str">
        <f>HYPERLINK("https://alsi.kz/ru/catalog/myshki-i-kovriki/mysh-igrovaya-steelseries-rival-3-chernyy-62513/","https://alsi.kz/ru/catalog/myshki-i-kovriki/mysh-igrovaya-steelseries-rival-3-chernyy-62513/")</f>
        <v>https://alsi.kz/ru/catalog/myshki-i-kovriki/mysh-igrovaya-steelseries-rival-3-chernyy-62513/</v>
      </c>
    </row>
    <row r="860" spans="1:5" ht="15" outlineLevel="3">
      <c r="A860" s="18" t="s">
        <v>2952</v>
      </c>
      <c r="B860" s="18" t="s">
        <v>2953</v>
      </c>
      <c r="C860" s="19" t="s">
        <v>2954</v>
      </c>
      <c r="D860" s="18" t="s">
        <v>2955</v>
      </c>
      <c r="E860" s="20" t="str">
        <f>HYPERLINK("https://alsi.kz/ru/catalog/myshki-i-kovriki/opticheskaya-mysh-hp-wired-mouse-1000-4qm14aa/","https://alsi.kz/ru/catalog/myshki-i-kovriki/opticheskaya-mysh-hp-wired-mouse-1000-4qm14aa/")</f>
        <v>https://alsi.kz/ru/catalog/myshki-i-kovriki/opticheskaya-mysh-hp-wired-mouse-1000-4qm14aa/</v>
      </c>
    </row>
    <row r="861" spans="1:5" ht="15" outlineLevel="2">
      <c r="A861" s="15" t="s">
        <v>2956</v>
      </c>
      <c r="B861" s="16"/>
      <c r="C861" s="16"/>
      <c r="D861" s="17"/>
      <c r="E861" s="14" t="str">
        <f>HYPERLINK("http://alsi.kz/ru/catalog/-i--xzg/","http://alsi.kz/ru/catalog/-i--xzg/")</f>
        <v>http://alsi.kz/ru/catalog/-i--xzg/</v>
      </c>
    </row>
    <row r="862" spans="1:5" ht="15" outlineLevel="3">
      <c r="A862" s="18">
        <v>217494</v>
      </c>
      <c r="B862" s="18" t="s">
        <v>2957</v>
      </c>
      <c r="C862" s="19" t="s">
        <v>2958</v>
      </c>
      <c r="D862" s="18" t="s">
        <v>2959</v>
      </c>
      <c r="E862" s="20" t="str">
        <f>HYPERLINK("https://alsi.kz/ru/catalog/-i--xzg/processor-hp-enterpriseepyc73133-ghzsocket-sp3box16-core155w-p38669-b21/","https://alsi.kz/ru/catalog/-i--xzg/processor-hp-enterpriseepyc73133-ghzsocket-sp3box16-core155w-p38669-b21/")</f>
        <v>https://alsi.kz/ru/catalog/-i--xzg/processor-hp-enterpriseepyc73133-ghzsocket-sp3box16-core155w-p38669-b21/</v>
      </c>
    </row>
    <row r="863" spans="1:5" ht="15" outlineLevel="3">
      <c r="A863" s="18">
        <v>224601</v>
      </c>
      <c r="B863" s="18" t="s">
        <v>2960</v>
      </c>
      <c r="C863" s="19" t="s">
        <v>2961</v>
      </c>
      <c r="D863" s="18" t="s">
        <v>2962</v>
      </c>
      <c r="E863" s="20" t="str">
        <f>HYPERLINK("https://alsi.kz/ru/catalog/-i--xzg/processor-hp-enterpriseintel-xeon-gold-5317-30ghz-12-core-150w-processor-for-hpe-p36931-b21/","https://alsi.kz/ru/catalog/-i--xzg/processor-hp-enterpriseintel-xeon-gold-5317-30ghz-12-core-150w-processor-for-hpe-p36931-b21/")</f>
        <v>https://alsi.kz/ru/catalog/-i--xzg/processor-hp-enterpriseintel-xeon-gold-5317-30ghz-12-core-150w-processor-for-hpe-p36931-b21/</v>
      </c>
    </row>
    <row r="864" spans="1:5" ht="15" outlineLevel="3">
      <c r="A864" s="18">
        <v>237917</v>
      </c>
      <c r="B864" s="18" t="s">
        <v>2963</v>
      </c>
      <c r="C864" s="19" t="s">
        <v>2964</v>
      </c>
      <c r="D864" s="18" t="s">
        <v>2965</v>
      </c>
      <c r="E864" s="20" t="str">
        <f>HYPERLINK("https://alsi.kz/ru/catalog/-i--xzg/processor-hp-enterpriseintel-xeon-gold-6426y-25ghz-16-core-375mb-185w-processor-for-hpe-p49598-b/","https://alsi.kz/ru/catalog/-i--xzg/processor-hp-enterpriseintel-xeon-gold-6426y-25ghz-16-core-375mb-185w-processor-for-hpe-p49598-b/")</f>
        <v>https://alsi.kz/ru/catalog/-i--xzg/processor-hp-enterpriseintel-xeon-gold-6426y-25ghz-16-core-375mb-185w-processor-for-hpe-p49598-b/</v>
      </c>
    </row>
    <row r="865" spans="1:5" ht="15" outlineLevel="3">
      <c r="A865" s="18">
        <v>237918</v>
      </c>
      <c r="B865" s="18" t="s">
        <v>2966</v>
      </c>
      <c r="C865" s="19" t="s">
        <v>2967</v>
      </c>
      <c r="D865" s="18" t="s">
        <v>2968</v>
      </c>
      <c r="E865" s="20" t="str">
        <f>HYPERLINK("https://alsi.kz/ru/catalog/-i--xzg/processor-hp-enterpriseintel-xeon-gold-6430-21ghz-32-core-60mb-270w-processor-for-hpe-p49614-b21/","https://alsi.kz/ru/catalog/-i--xzg/processor-hp-enterpriseintel-xeon-gold-6430-21ghz-32-core-60mb-270w-processor-for-hpe-p49614-b21/")</f>
        <v>https://alsi.kz/ru/catalog/-i--xzg/processor-hp-enterpriseintel-xeon-gold-6430-21ghz-32-core-60mb-270w-processor-for-hpe-p49614-b21/</v>
      </c>
    </row>
    <row r="866" spans="1:5" ht="15" outlineLevel="3">
      <c r="A866" s="18">
        <v>222254</v>
      </c>
      <c r="B866" s="18" t="s">
        <v>2969</v>
      </c>
      <c r="C866" s="19" t="s">
        <v>2970</v>
      </c>
      <c r="D866" s="18" t="s">
        <v>2971</v>
      </c>
      <c r="E866" s="20" t="str">
        <f>HYPERLINK("https://alsi.kz/ru/catalog/-i--xzg/processor-hp-enterprisexeon-gold-632629-ghz16-core-185w-processor-for-hpe-p36932-b21/","https://alsi.kz/ru/catalog/-i--xzg/processor-hp-enterprisexeon-gold-632629-ghz16-core-185w-processor-for-hpe-p36932-b21/")</f>
        <v>https://alsi.kz/ru/catalog/-i--xzg/processor-hp-enterprisexeon-gold-632629-ghz16-core-185w-processor-for-hpe-p36932-b21/</v>
      </c>
    </row>
    <row r="867" spans="1:5" ht="15" outlineLevel="3">
      <c r="A867" s="18">
        <v>204785</v>
      </c>
      <c r="B867" s="18" t="s">
        <v>2972</v>
      </c>
      <c r="C867" s="19" t="s">
        <v>2973</v>
      </c>
      <c r="D867" s="18" t="s">
        <v>2974</v>
      </c>
      <c r="E867" s="20" t="str">
        <f>HYPERLINK("https://alsi.kz/ru/catalog/-i--xzg/processor-hp-enterprisexeon-gold5218r21-ghzfclga-3647box20-core125w-processor-kit-for-hpe-pr/","https://alsi.kz/ru/catalog/-i--xzg/processor-hp-enterprisexeon-gold5218r21-ghzfclga-3647box20-core125w-processor-kit-for-hpe-pr/")</f>
        <v>https://alsi.kz/ru/catalog/-i--xzg/processor-hp-enterprisexeon-gold5218r21-ghzfclga-3647box20-core125w-processor-kit-for-hpe-pr/</v>
      </c>
    </row>
    <row r="868" spans="1:5" ht="15" outlineLevel="3">
      <c r="A868" s="18">
        <v>224175</v>
      </c>
      <c r="B868" s="18" t="s">
        <v>2975</v>
      </c>
      <c r="C868" s="19" t="s">
        <v>2976</v>
      </c>
      <c r="D868" s="18" t="s">
        <v>2977</v>
      </c>
      <c r="E868" s="20" t="str">
        <f>HYPERLINK("https://alsi.kz/ru/catalog/-i--xzg/processor-hp-enterprisexeon-gold5218r21-ghzfclga-3647box20-core125wprocessor-kit-for-hpe-pr/","https://alsi.kz/ru/catalog/-i--xzg/processor-hp-enterprisexeon-gold5218r21-ghzfclga-3647box20-core125wprocessor-kit-for-hpe-pr/")</f>
        <v>https://alsi.kz/ru/catalog/-i--xzg/processor-hp-enterprisexeon-gold5218r21-ghzfclga-3647box20-core125wprocessor-kit-for-hpe-pr/</v>
      </c>
    </row>
    <row r="869" spans="1:5" ht="15" outlineLevel="3">
      <c r="A869" s="18">
        <v>236335</v>
      </c>
      <c r="B869" s="18" t="s">
        <v>2978</v>
      </c>
      <c r="C869" s="19" t="s">
        <v>2979</v>
      </c>
      <c r="D869" s="18" t="s">
        <v>2980</v>
      </c>
      <c r="E869" s="20" t="str">
        <f>HYPERLINK("https://alsi.kz/ru/catalog/-i--xzg/processor-hp-enterprisexeon-gold5416s2-ghzfclga4677box16-core-150w-processor-for-hpe-p49653-b/","https://alsi.kz/ru/catalog/-i--xzg/processor-hp-enterprisexeon-gold5416s2-ghzfclga4677box16-core-150w-processor-for-hpe-p49653-b/")</f>
        <v>https://alsi.kz/ru/catalog/-i--xzg/processor-hp-enterprisexeon-gold5416s2-ghzfclga4677box16-core-150w-processor-for-hpe-p49653-b/</v>
      </c>
    </row>
    <row r="870" spans="1:5" ht="15" outlineLevel="3">
      <c r="A870" s="18">
        <v>212586</v>
      </c>
      <c r="B870" s="18" t="s">
        <v>2981</v>
      </c>
      <c r="C870" s="19" t="s">
        <v>2982</v>
      </c>
      <c r="D870" s="18" t="s">
        <v>2983</v>
      </c>
      <c r="E870" s="20" t="str">
        <f>HYPERLINK("https://alsi.kz/ru/catalog/-i--xzg/processor-hp-enterprisexeon-gold6248r3-ghzfclga-3647box24-core205wprocessor-kit-for-hpe-prol/","https://alsi.kz/ru/catalog/-i--xzg/processor-hp-enterprisexeon-gold6248r3-ghzfclga-3647box24-core205wprocessor-kit-for-hpe-prol/")</f>
        <v>https://alsi.kz/ru/catalog/-i--xzg/processor-hp-enterprisexeon-gold6248r3-ghzfclga-3647box24-core205wprocessor-kit-for-hpe-prol/</v>
      </c>
    </row>
    <row r="871" spans="1:5" ht="15" outlineLevel="3">
      <c r="A871" s="18">
        <v>204329</v>
      </c>
      <c r="B871" s="18" t="s">
        <v>2984</v>
      </c>
      <c r="C871" s="19" t="s">
        <v>2985</v>
      </c>
      <c r="D871" s="18" t="s">
        <v>2986</v>
      </c>
      <c r="E871" s="20" t="str">
        <f>HYPERLINK("https://alsi.kz/ru/catalog/-i--xzg/processor-hp-enterprisexeon-silver4210r24-ghzfclga-3647box10-core100w-processor-kit-for-hpe-120/","https://alsi.kz/ru/catalog/-i--xzg/processor-hp-enterprisexeon-silver4210r24-ghzfclga-3647box10-core100w-processor-kit-for-hpe-120/")</f>
        <v>https://alsi.kz/ru/catalog/-i--xzg/processor-hp-enterprisexeon-silver4210r24-ghzfclga-3647box10-core100w-processor-kit-for-hpe-120/</v>
      </c>
    </row>
    <row r="872" spans="1:5" ht="15" outlineLevel="3">
      <c r="A872" s="18">
        <v>204168</v>
      </c>
      <c r="B872" s="18" t="s">
        <v>2987</v>
      </c>
      <c r="C872" s="19" t="s">
        <v>2988</v>
      </c>
      <c r="D872" s="18" t="s">
        <v>2989</v>
      </c>
      <c r="E872" s="20" t="str">
        <f>HYPERLINK("https://alsi.kz/ru/catalog/-i--xzg/processor-hp-enterprisexeon-silver4214r24-ghzfclga-3647box12-core100w-processor-kit-for-hpe/","https://alsi.kz/ru/catalog/-i--xzg/processor-hp-enterprisexeon-silver4214r24-ghzfclga-3647box12-core100w-processor-kit-for-hpe/")</f>
        <v>https://alsi.kz/ru/catalog/-i--xzg/processor-hp-enterprisexeon-silver4214r24-ghzfclga-3647box12-core100w-processor-kit-for-hpe/</v>
      </c>
    </row>
    <row r="873" spans="1:5" ht="15" outlineLevel="3">
      <c r="A873" s="18">
        <v>223124</v>
      </c>
      <c r="B873" s="18" t="s">
        <v>2990</v>
      </c>
      <c r="C873" s="19" t="s">
        <v>2991</v>
      </c>
      <c r="D873" s="18" t="s">
        <v>2992</v>
      </c>
      <c r="E873" s="20" t="str">
        <f>HYPERLINK("https://alsi.kz/ru/catalog/-i--xzg/processor-hp-enterprisexeon-silver431021-ghzfclga-4189box12-core-120w-processor-for-hpe-p369/","https://alsi.kz/ru/catalog/-i--xzg/processor-hp-enterprisexeon-silver431021-ghzfclga-4189box12-core-120w-processor-for-hpe-p369/")</f>
        <v>https://alsi.kz/ru/catalog/-i--xzg/processor-hp-enterprisexeon-silver431021-ghzfclga-4189box12-core-120w-processor-for-hpe-p369/</v>
      </c>
    </row>
    <row r="874" spans="1:5" ht="15" outlineLevel="3">
      <c r="A874" s="18">
        <v>220448</v>
      </c>
      <c r="B874" s="18" t="s">
        <v>2993</v>
      </c>
      <c r="C874" s="19" t="s">
        <v>2994</v>
      </c>
      <c r="D874" s="18" t="s">
        <v>2995</v>
      </c>
      <c r="E874" s="20" t="str">
        <f>HYPERLINK("https://alsi.kz/ru/catalog/-i--xzg/processor-intelcore-i31010537-ghzfclga12006-mb-i3-10105/","https://alsi.kz/ru/catalog/-i--xzg/processor-intelcore-i31010537-ghzfclga12006-mb-i3-10105/")</f>
        <v>https://alsi.kz/ru/catalog/-i--xzg/processor-intelcore-i31010537-ghzfclga12006-mb-i3-10105/</v>
      </c>
    </row>
    <row r="875" spans="1:5" ht="15" outlineLevel="2">
      <c r="A875" s="15" t="s">
        <v>2996</v>
      </c>
      <c r="B875" s="16"/>
      <c r="C875" s="16"/>
      <c r="D875" s="17"/>
      <c r="E875" s="14" t="str">
        <f>HYPERLINK("http://alsi.kz/ru/catalog/komplekty-dlya-konferenciy/","http://alsi.kz/ru/catalog/komplekty-dlya-konferenciy/")</f>
        <v>http://alsi.kz/ru/catalog/komplekty-dlya-konferenciy/</v>
      </c>
    </row>
    <row r="876" spans="1:5" ht="15" outlineLevel="3">
      <c r="A876" s="18">
        <v>209757</v>
      </c>
      <c r="B876" s="18" t="s">
        <v>2997</v>
      </c>
      <c r="C876" s="19" t="s">
        <v>2998</v>
      </c>
      <c r="D876" s="18" t="s">
        <v>2999</v>
      </c>
      <c r="E876" s="20" t="str">
        <f>HYPERLINK("https://alsi.kz/ru/catalog/komplekty-dlya-konferenciy/sistema-audiokonferenc-svyazi-polycom7200-65320-101_realpresence-group-310---720p-group-310-hd-code/","https://alsi.kz/ru/catalog/komplekty-dlya-konferenciy/sistema-audiokonferenc-svyazi-polycom7200-65320-101_realpresence-group-310---720p-group-310-hd-code/")</f>
        <v>https://alsi.kz/ru/catalog/komplekty-dlya-konferenciy/sistema-audiokonferenc-svyazi-polycom7200-65320-101_realpresence-group-310---720p-group-310-hd-code/</v>
      </c>
    </row>
    <row r="877" spans="1:5" ht="15" outlineLevel="2">
      <c r="A877" s="15" t="s">
        <v>3000</v>
      </c>
      <c r="B877" s="16"/>
      <c r="C877" s="16"/>
      <c r="D877" s="17"/>
      <c r="E877" s="14" t="str">
        <f>HYPERLINK("http://alsi.kz/ru/catalog/usb-haby-i-media-pleery/","http://alsi.kz/ru/catalog/usb-haby-i-media-pleery/")</f>
        <v>http://alsi.kz/ru/catalog/usb-haby-i-media-pleery/</v>
      </c>
    </row>
    <row r="878" spans="1:5" ht="15" outlineLevel="3">
      <c r="A878" s="18">
        <v>186849</v>
      </c>
      <c r="B878" s="18" t="s">
        <v>3001</v>
      </c>
      <c r="C878" s="19" t="s">
        <v>3002</v>
      </c>
      <c r="D878" s="18" t="s">
        <v>3003</v>
      </c>
      <c r="E878" s="20" t="str">
        <f>HYPERLINK("https://alsi.kz/ru/catalog/usb-haby-i-media-pleery/md-pleer-google-chromecast-2-chromecast-2/","https://alsi.kz/ru/catalog/usb-haby-i-media-pleery/md-pleer-google-chromecast-2-chromecast-2/")</f>
        <v>https://alsi.kz/ru/catalog/usb-haby-i-media-pleery/md-pleer-google-chromecast-2-chromecast-2/</v>
      </c>
    </row>
    <row r="879" spans="1:5" ht="15" outlineLevel="3">
      <c r="A879" s="18">
        <v>200717</v>
      </c>
      <c r="B879" s="18" t="s">
        <v>3004</v>
      </c>
      <c r="C879" s="19" t="s">
        <v>3005</v>
      </c>
      <c r="D879" s="18" t="s">
        <v>3006</v>
      </c>
      <c r="E879" s="20" t="str">
        <f>HYPERLINK("https://alsi.kz/ru/catalog/usb-haby-i-media-pleery/hab-hb-210-hb-210/","https://alsi.kz/ru/catalog/usb-haby-i-media-pleery/hab-hb-210-hb-210/")</f>
        <v>https://alsi.kz/ru/catalog/usb-haby-i-media-pleery/hab-hb-210-hb-210/</v>
      </c>
    </row>
    <row r="880" spans="1:5" ht="15" outlineLevel="1">
      <c r="A880" s="11" t="s">
        <v>3007</v>
      </c>
      <c r="B880" s="12"/>
      <c r="C880" s="12"/>
      <c r="D880" s="13"/>
      <c r="E880" s="14" t="str">
        <f>HYPERLINK("http://alsi.kz/ru/catalog/servery/","http://alsi.kz/ru/catalog/servery/")</f>
        <v>http://alsi.kz/ru/catalog/servery/</v>
      </c>
    </row>
    <row r="881" spans="1:5" ht="15" outlineLevel="2">
      <c r="A881" s="15" t="s">
        <v>3007</v>
      </c>
      <c r="B881" s="16"/>
      <c r="C881" s="16"/>
      <c r="D881" s="17"/>
      <c r="E881" s="14" t="str">
        <f>HYPERLINK("http://alsi.kz/ru/catalog/servery-bmp/","http://alsi.kz/ru/catalog/servery-bmp/")</f>
        <v>http://alsi.kz/ru/catalog/servery-bmp/</v>
      </c>
    </row>
    <row r="882" spans="1:5" ht="15" outlineLevel="3">
      <c r="A882" s="18">
        <v>237748</v>
      </c>
      <c r="B882" s="18" t="s">
        <v>3008</v>
      </c>
      <c r="C882" s="19" t="s">
        <v>3009</v>
      </c>
      <c r="D882" s="18" t="s">
        <v>3010</v>
      </c>
      <c r="E882" s="20" t="str">
        <f>HYPERLINK("https://alsi.kz/ru/catalog/servery-bmp/server-dell-pe-r250-4lff-210-bbop_4b/","https://alsi.kz/ru/catalog/servery-bmp/server-dell-pe-r250-4lff-210-bbop_4b/")</f>
        <v>https://alsi.kz/ru/catalog/servery-bmp/server-dell-pe-r250-4lff-210-bbop_4b/</v>
      </c>
    </row>
    <row r="883" spans="1:5" ht="15" outlineLevel="3">
      <c r="A883" s="18">
        <v>237749</v>
      </c>
      <c r="B883" s="18" t="s">
        <v>3011</v>
      </c>
      <c r="C883" s="19" t="s">
        <v>3012</v>
      </c>
      <c r="D883" s="18" t="s">
        <v>3013</v>
      </c>
      <c r="E883" s="20" t="str">
        <f>HYPERLINK("https://alsi.kz/ru/catalog/servery-bmp/server-dell-pe-r350-4lff-210-bbru_4b/","https://alsi.kz/ru/catalog/servery-bmp/server-dell-pe-r350-4lff-210-bbru_4b/")</f>
        <v>https://alsi.kz/ru/catalog/servery-bmp/server-dell-pe-r350-4lff-210-bbru_4b/</v>
      </c>
    </row>
    <row r="884" spans="1:5" ht="15" outlineLevel="3">
      <c r="A884" s="18">
        <v>239575</v>
      </c>
      <c r="B884" s="18" t="s">
        <v>3014</v>
      </c>
      <c r="C884" s="19" t="s">
        <v>3015</v>
      </c>
      <c r="D884" s="18" t="s">
        <v>3016</v>
      </c>
      <c r="E884" s="20" t="str">
        <f>HYPERLINK("https://alsi.kz/ru/catalog/servery-bmp/server-dell-pe-r660xs-8sff-210-bfuz_8b6/","https://alsi.kz/ru/catalog/servery-bmp/server-dell-pe-r660xs-8sff-210-bfuz_8b6/")</f>
        <v>https://alsi.kz/ru/catalog/servery-bmp/server-dell-pe-r660xs-8sff-210-bfuz_8b6/</v>
      </c>
    </row>
    <row r="885" spans="1:5" ht="15" outlineLevel="3">
      <c r="A885" s="18">
        <v>239260</v>
      </c>
      <c r="B885" s="18" t="s">
        <v>3017</v>
      </c>
      <c r="C885" s="19" t="s">
        <v>3018</v>
      </c>
      <c r="D885" s="18" t="s">
        <v>3019</v>
      </c>
      <c r="E885" s="20" t="str">
        <f>HYPERLINK("https://alsi.kz/ru/catalog/servery-bmp/server-dell-pe-r750xs-16sff-210-bglv_16bs/","https://alsi.kz/ru/catalog/servery-bmp/server-dell-pe-r750xs-16sff-210-bglv_16bs/")</f>
        <v>https://alsi.kz/ru/catalog/servery-bmp/server-dell-pe-r750xs-16sff-210-bglv_16bs/</v>
      </c>
    </row>
    <row r="886" spans="1:5" ht="15" outlineLevel="3">
      <c r="A886" s="18">
        <v>238163</v>
      </c>
      <c r="B886" s="18" t="s">
        <v>3020</v>
      </c>
      <c r="C886" s="19" t="s">
        <v>3021</v>
      </c>
      <c r="D886" s="18" t="s">
        <v>3022</v>
      </c>
      <c r="E886" s="20" t="str">
        <f>HYPERLINK("https://alsi.kz/ru/catalog/servery-bmp/server-dell-pe-t150-4lff-210-bbsx_6/","https://alsi.kz/ru/catalog/servery-bmp/server-dell-pe-t150-4lff-210-bbsx_6/")</f>
        <v>https://alsi.kz/ru/catalog/servery-bmp/server-dell-pe-t150-4lff-210-bbsx_6/</v>
      </c>
    </row>
    <row r="887" spans="1:5" ht="15" outlineLevel="3">
      <c r="A887" s="18" t="s">
        <v>3023</v>
      </c>
      <c r="B887" s="18" t="s">
        <v>3024</v>
      </c>
      <c r="C887" s="19" t="s">
        <v>3025</v>
      </c>
      <c r="D887" s="18" t="s">
        <v>3026</v>
      </c>
      <c r="E887" s="20" t="str">
        <f>HYPERLINK("https://alsi.kz/ru/catalog/servery-bmp/server-dell-poweredge-r250-xeon-e-2324g-31-16gb-3200-1tb-hdd-sata335-chassis-with-up-to-x4-ho/","https://alsi.kz/ru/catalog/servery-bmp/server-dell-poweredge-r250-xeon-e-2324g-31-16gb-3200-1tb-hdd-sata335-chassis-with-up-to-x4-ho/")</f>
        <v>https://alsi.kz/ru/catalog/servery-bmp/server-dell-poweredge-r250-xeon-e-2324g-31-16gb-3200-1tb-hdd-sata335-chassis-with-up-to-x4-ho/</v>
      </c>
    </row>
    <row r="888" spans="1:5" ht="15" outlineLevel="3">
      <c r="A888" s="18" t="s">
        <v>3027</v>
      </c>
      <c r="B888" s="18" t="s">
        <v>3028</v>
      </c>
      <c r="C888" s="19" t="s">
        <v>3029</v>
      </c>
      <c r="D888" s="18" t="s">
        <v>3030</v>
      </c>
      <c r="E888" s="20" t="str">
        <f>HYPERLINK("","")</f>
        <v>0</v>
      </c>
    </row>
    <row r="889" spans="1:5" ht="15" outlineLevel="3">
      <c r="A889" s="18" t="s">
        <v>3031</v>
      </c>
      <c r="B889" s="18" t="s">
        <v>3032</v>
      </c>
      <c r="C889" s="19" t="s">
        <v>3033</v>
      </c>
      <c r="D889" s="18" t="s">
        <v>3034</v>
      </c>
      <c r="E889" s="20" t="str">
        <f>HYPERLINK("https://alsi.kz/ru/catalog/servery-bmp/server-poweredge-r450-xeon-silver-4309y-16gb-ddr4-2666-idrac9-24tb-10k-sas-hba355i-1gbe-psu/","https://alsi.kz/ru/catalog/servery-bmp/server-poweredge-r450-xeon-silver-4309y-16gb-ddr4-2666-idrac9-24tb-10k-sas-hba355i-1gbe-psu/")</f>
        <v>https://alsi.kz/ru/catalog/servery-bmp/server-poweredge-r450-xeon-silver-4309y-16gb-ddr4-2666-idrac9-24tb-10k-sas-hba355i-1gbe-psu/</v>
      </c>
    </row>
    <row r="890" spans="1:5" ht="15" outlineLevel="3">
      <c r="A890" s="18" t="s">
        <v>3035</v>
      </c>
      <c r="B890" s="18" t="s">
        <v>3036</v>
      </c>
      <c r="C890" s="19" t="s">
        <v>3037</v>
      </c>
      <c r="D890" s="18" t="s">
        <v>3038</v>
      </c>
      <c r="E890" s="20" t="str">
        <f>HYPERLINK("https://alsi.kz/ru/catalog/servery-bmp/server-dell-poweredge-r450-xeon-silver-4309y-16gbh2-8x25-idrac9-480gb-ssd-sata-mix-use-25/","https://alsi.kz/ru/catalog/servery-bmp/server-dell-poweredge-r450-xeon-silver-4309y-16gbh2-8x25-idrac9-480gb-ssd-sata-mix-use-25/")</f>
        <v>https://alsi.kz/ru/catalog/servery-bmp/server-dell-poweredge-r450-xeon-silver-4309y-16gbh2-8x25-idrac9-480gb-ssd-sata-mix-use-25/</v>
      </c>
    </row>
    <row r="891" spans="1:5" ht="15" outlineLevel="3">
      <c r="A891" s="18" t="s">
        <v>3039</v>
      </c>
      <c r="B891" s="18" t="s">
        <v>3040</v>
      </c>
      <c r="C891" s="19" t="s">
        <v>3041</v>
      </c>
      <c r="D891" s="18" t="s">
        <v>3042</v>
      </c>
      <c r="E891" s="20" t="str">
        <f>HYPERLINK("https://alsi.kz/ru/catalog/servery-bmp/server-dell-poweredge-r650xs-8sff1xgold-5320t32-gbperc-h7551x24tb-sas-10k-hddidrac9-ent2x1gb/","https://alsi.kz/ru/catalog/servery-bmp/server-dell-poweredge-r650xs-8sff1xgold-5320t32-gbperc-h7551x24tb-sas-10k-hddidrac9-ent2x1gb/")</f>
        <v>https://alsi.kz/ru/catalog/servery-bmp/server-dell-poweredge-r650xs-8sff1xgold-5320t32-gbperc-h7551x24tb-sas-10k-hddidrac9-ent2x1gb/</v>
      </c>
    </row>
    <row r="892" spans="1:5" ht="15" outlineLevel="3">
      <c r="A892" s="18" t="s">
        <v>3043</v>
      </c>
      <c r="B892" s="18" t="s">
        <v>3044</v>
      </c>
      <c r="C892" s="19" t="s">
        <v>3045</v>
      </c>
      <c r="D892" s="18" t="s">
        <v>3046</v>
      </c>
      <c r="E892" s="20" t="str">
        <f>HYPERLINK("https://alsi.kz/ru/catalog/servery-bmp/server-dell-poweredge-t150-xeon-e-2324g-16gb-3200mts-ecc-35-x-4-sassata-idrac9-basic-15g/","https://alsi.kz/ru/catalog/servery-bmp/server-dell-poweredge-t150-xeon-e-2324g-16gb-3200mts-ecc-35-x-4-sassata-idrac9-basic-15g/")</f>
        <v>https://alsi.kz/ru/catalog/servery-bmp/server-dell-poweredge-t150-xeon-e-2324g-16gb-3200mts-ecc-35-x-4-sassata-idrac9-basic-15g/</v>
      </c>
    </row>
    <row r="893" spans="1:5" ht="15" outlineLevel="3">
      <c r="A893" s="18" t="s">
        <v>3047</v>
      </c>
      <c r="B893" s="18" t="s">
        <v>3048</v>
      </c>
      <c r="C893" s="19" t="s">
        <v>3049</v>
      </c>
      <c r="D893" s="18" t="s">
        <v>3050</v>
      </c>
      <c r="E893" s="20" t="str">
        <f>HYPERLINK("https://alsi.kz/ru/catalog/servery-bmp/server-dell-poweredge-t150-xeon-e-2324g-16gb-3200-35-x-4-sassata-idrac9-basic-15g--perc-h/","https://alsi.kz/ru/catalog/servery-bmp/server-dell-poweredge-t150-xeon-e-2324g-16gb-3200-35-x-4-sassata-idrac9-basic-15g--perc-h/")</f>
        <v>https://alsi.kz/ru/catalog/servery-bmp/server-dell-poweredge-t150-xeon-e-2324g-16gb-3200-35-x-4-sassata-idrac9-basic-15g--perc-h/</v>
      </c>
    </row>
    <row r="894" spans="1:5" ht="15" outlineLevel="3">
      <c r="A894" s="18">
        <v>240654</v>
      </c>
      <c r="B894" s="18" t="s">
        <v>3051</v>
      </c>
      <c r="C894" s="19" t="s">
        <v>3052</v>
      </c>
      <c r="D894" s="18" t="s">
        <v>3053</v>
      </c>
      <c r="E894" s="20" t="str">
        <f>HYPERLINK("https://alsi.kz/ru/catalog/servery-bmp/server-dell-r350-4lff-210-bbru_4b1/","https://alsi.kz/ru/catalog/servery-bmp/server-dell-r350-4lff-210-bbru_4b1/")</f>
        <v>https://alsi.kz/ru/catalog/servery-bmp/server-dell-r350-4lff-210-bbru_4b1/</v>
      </c>
    </row>
    <row r="895" spans="1:5" ht="15" outlineLevel="3">
      <c r="A895" s="18">
        <v>162507</v>
      </c>
      <c r="B895" s="18" t="s">
        <v>3054</v>
      </c>
      <c r="C895" s="19" t="s">
        <v>3055</v>
      </c>
      <c r="D895" s="18" t="s">
        <v>3056</v>
      </c>
      <c r="E895" s="20" t="str">
        <f>HYPERLINK("https://alsi.kz/ru/catalog/servery-bmp/server-dell-r630-210-acxs-01/","https://alsi.kz/ru/catalog/servery-bmp/server-dell-r630-210-acxs-01/")</f>
        <v>https://alsi.kz/ru/catalog/servery-bmp/server-dell-r630-210-acxs-01/</v>
      </c>
    </row>
    <row r="896" spans="1:5" ht="15" outlineLevel="3">
      <c r="A896" s="18" t="s">
        <v>3057</v>
      </c>
      <c r="B896" s="18" t="s">
        <v>3058</v>
      </c>
      <c r="C896" s="19" t="s">
        <v>3059</v>
      </c>
      <c r="D896" s="18" t="s">
        <v>3060</v>
      </c>
      <c r="E896" s="20" t="str">
        <f>HYPERLINK("https://alsi.kz/ru/catalog/servery-bmp/server-hpe-dl180-gen10-1xxeon42081x16gb-1r12-lff-lpp816i-a-4gb-batt2x1gbe-1x500w-p37151-b21/","https://alsi.kz/ru/catalog/servery-bmp/server-hpe-dl180-gen10-1xxeon42081x16gb-1r12-lff-lpp816i-a-4gb-batt2x1gbe-1x500w-p37151-b21/")</f>
        <v>https://alsi.kz/ru/catalog/servery-bmp/server-hpe-dl180-gen10-1xxeon42081x16gb-1r12-lff-lpp816i-a-4gb-batt2x1gbe-1x500w-p37151-b21/</v>
      </c>
    </row>
    <row r="897" spans="1:5" ht="15" outlineLevel="3">
      <c r="A897" s="18">
        <v>204344</v>
      </c>
      <c r="B897" s="18" t="s">
        <v>3061</v>
      </c>
      <c r="C897" s="19" t="s">
        <v>3062</v>
      </c>
      <c r="D897" s="18" t="s">
        <v>3063</v>
      </c>
      <c r="E897" s="20" t="str">
        <f>HYPERLINK("https://alsi.kz/ru/catalog/servery-bmp/server-hp-enterprise-dl360-gen10-p19776-b21/","https://alsi.kz/ru/catalog/servery-bmp/server-hp-enterprise-dl360-gen10-p19776-b21/")</f>
        <v>https://alsi.kz/ru/catalog/servery-bmp/server-hp-enterprise-dl360-gen10-p19776-b21/</v>
      </c>
    </row>
    <row r="898" spans="1:5" ht="15" outlineLevel="3">
      <c r="A898" s="18" t="s">
        <v>3064</v>
      </c>
      <c r="B898" s="18" t="s">
        <v>3065</v>
      </c>
      <c r="C898" s="19" t="s">
        <v>3066</v>
      </c>
      <c r="D898" s="18" t="s">
        <v>3067</v>
      </c>
      <c r="E898" s="20" t="str">
        <f>HYPERLINK("https://alsi.kz/ru/catalog/servery-bmp/server-hpe-dl360-gen10-xeon-6226r-29g-1x32gb-2r-8-sff-sc-s100i-sata-2x10gbe-t-fl-1x800wp-p/","https://alsi.kz/ru/catalog/servery-bmp/server-hpe-dl360-gen10-xeon-6226r-29g-1x32gb-2r-8-sff-sc-s100i-sata-2x10gbe-t-fl-1x800wp-p/")</f>
        <v>https://alsi.kz/ru/catalog/servery-bmp/server-hpe-dl360-gen10-xeon-6226r-29g-1x32gb-2r-8-sff-sc-s100i-sata-2x10gbe-t-fl-1x800wp-p/</v>
      </c>
    </row>
    <row r="899" spans="1:5" ht="15" outlineLevel="3">
      <c r="A899" s="18" t="s">
        <v>3068</v>
      </c>
      <c r="B899" s="18" t="s">
        <v>3069</v>
      </c>
      <c r="C899" s="19" t="s">
        <v>3070</v>
      </c>
      <c r="D899" s="18" t="s">
        <v>3071</v>
      </c>
      <c r="E899" s="20" t="str">
        <f>HYPERLINK("https://alsi.kz/ru/catalog/servery-bmp/server-hpe-dl360-gen10-xeon-4215r-32-1x32gb-2r-8-sff-sc-s100i-sata-2x10gb-rj45-1x800w-p40409/","https://alsi.kz/ru/catalog/servery-bmp/server-hpe-dl360-gen10-xeon-4215r-32-1x32gb-2r-8-sff-sc-s100i-sata-2x10gb-rj45-1x800w-p40409/")</f>
        <v>https://alsi.kz/ru/catalog/servery-bmp/server-hpe-dl360-gen10-xeon-4215r-32-1x32gb-2r-8-sff-sc-s100i-sata-2x10gb-rj45-1x800w-p40409/</v>
      </c>
    </row>
    <row r="900" spans="1:5" ht="15" outlineLevel="3">
      <c r="A900" s="18" t="s">
        <v>3072</v>
      </c>
      <c r="B900" s="18" t="s">
        <v>3073</v>
      </c>
      <c r="C900" s="19" t="s">
        <v>3074</v>
      </c>
      <c r="D900" s="18" t="s">
        <v>3075</v>
      </c>
      <c r="E900" s="20" t="str">
        <f>HYPERLINK("https://alsi.kz/ru/catalog/servery-bmp/server-hpe-dl360-gen10-p40638-b21/","https://alsi.kz/ru/catalog/servery-bmp/server-hpe-dl360-gen10-p40638-b21/")</f>
        <v>https://alsi.kz/ru/catalog/servery-bmp/server-hpe-dl360-gen10-p40638-b21/</v>
      </c>
    </row>
    <row r="901" spans="1:5" ht="15" outlineLevel="3">
      <c r="A901" s="18" t="s">
        <v>3076</v>
      </c>
      <c r="B901" s="18" t="s">
        <v>3077</v>
      </c>
      <c r="C901" s="19" t="s">
        <v>3078</v>
      </c>
      <c r="D901" s="18" t="s">
        <v>3079</v>
      </c>
      <c r="E901" s="20" t="str">
        <f>HYPERLINK("https://alsi.kz/ru/catalog/servery-bmp/server-hpe-dl360-gen10-xeon-4210r-32gb-2r-8sff-bc-mr416i-p-4gb-batt-4x1gbe-1x800wp-p56956-b21/","https://alsi.kz/ru/catalog/servery-bmp/server-hpe-dl360-gen10-xeon-4210r-32gb-2r-8sff-bc-mr416i-p-4gb-batt-4x1gbe-1x800wp-p56956-b21/")</f>
        <v>https://alsi.kz/ru/catalog/servery-bmp/server-hpe-dl360-gen10-xeon-4210r-32gb-2r-8sff-bc-mr416i-p-4gb-batt-4x1gbe-1x800wp-p56956-b21/</v>
      </c>
    </row>
    <row r="902" spans="1:5" ht="15" outlineLevel="3">
      <c r="A902" s="18">
        <v>237914</v>
      </c>
      <c r="B902" s="18" t="s">
        <v>3080</v>
      </c>
      <c r="C902" s="19" t="s">
        <v>3081</v>
      </c>
      <c r="D902" s="18" t="s">
        <v>3082</v>
      </c>
      <c r="E902" s="20" t="str">
        <f>HYPERLINK("https://alsi.kz/ru/catalog/servery-bmp/server-hp-enterprise-dl360-gen10-plus-p55275-421/","https://alsi.kz/ru/catalog/servery-bmp/server-hp-enterprise-dl360-gen10-plus-p55275-421/")</f>
        <v>https://alsi.kz/ru/catalog/servery-bmp/server-hp-enterprise-dl360-gen10-plus-p55275-421/</v>
      </c>
    </row>
    <row r="903" spans="1:5" ht="15" outlineLevel="3">
      <c r="A903" s="18" t="s">
        <v>3083</v>
      </c>
      <c r="B903" s="18" t="s">
        <v>3084</v>
      </c>
      <c r="C903" s="19" t="s">
        <v>3085</v>
      </c>
      <c r="D903" s="18" t="s">
        <v>3086</v>
      </c>
      <c r="E903" s="20" t="str">
        <f>HYPERLINK("https://alsi.kz/ru/catalog/servery-bmp/server-hpe-dl360-gen10-1xxeon-52181x32gb-2r8sff-bcmr416i-p-4gb-bt2x10gb-1x800w-p56958-b21/","https://alsi.kz/ru/catalog/servery-bmp/server-hpe-dl360-gen10-1xxeon-52181x32gb-2r8sff-bcmr416i-p-4gb-bt2x10gb-1x800w-p56958-b21/")</f>
        <v>https://alsi.kz/ru/catalog/servery-bmp/server-hpe-dl360-gen10-1xxeon-52181x32gb-2r8sff-bcmr416i-p-4gb-bt2x10gb-1x800w-p56958-b21/</v>
      </c>
    </row>
    <row r="904" spans="1:5" ht="15" outlineLevel="3">
      <c r="A904" s="18" t="s">
        <v>3087</v>
      </c>
      <c r="B904" s="18" t="s">
        <v>3088</v>
      </c>
      <c r="C904" s="19" t="s">
        <v>3089</v>
      </c>
      <c r="D904" s="18" t="s">
        <v>3090</v>
      </c>
      <c r="E904" s="20" t="str">
        <f>HYPERLINK("https://alsi.kz/ru/catalog/servery-bmp/server-hpe-dl360-gen10-1xxeon-5217-1x32gb-2r-8-sff-sc-p408i-a-2gb-batt-4x1gbe-fl-1x800w-p1917/","https://alsi.kz/ru/catalog/servery-bmp/server-hpe-dl360-gen10-1xxeon-5217-1x32gb-2r-8-sff-sc-p408i-a-2gb-batt-4x1gbe-fl-1x800w-p1917/")</f>
        <v>https://alsi.kz/ru/catalog/servery-bmp/server-hpe-dl360-gen10-1xxeon-5217-1x32gb-2r-8-sff-sc-p408i-a-2gb-batt-4x1gbe-fl-1x800w-p1917/</v>
      </c>
    </row>
    <row r="905" spans="1:5" ht="15" outlineLevel="3">
      <c r="A905" s="18" t="s">
        <v>3091</v>
      </c>
      <c r="B905" s="18" t="s">
        <v>3092</v>
      </c>
      <c r="C905" s="19" t="s">
        <v>3093</v>
      </c>
      <c r="D905" s="18" t="s">
        <v>3094</v>
      </c>
      <c r="E905" s="20" t="str">
        <f>HYPERLINK("https://alsi.kz/ru/catalog/servery-bmp/server-hpe-dl360-gen10-1xxeon4214-1x16gb-2r-8-sff-sc-p408i-a-2gb-batt-4x1gbe-fl-1x500w-p19775/","https://alsi.kz/ru/catalog/servery-bmp/server-hpe-dl360-gen10-1xxeon4214-1x16gb-2r-8-sff-sc-p408i-a-2gb-batt-4x1gbe-fl-1x500w-p19775/")</f>
        <v>https://alsi.kz/ru/catalog/servery-bmp/server-hpe-dl360-gen10-1xxeon4214-1x16gb-2r-8-sff-sc-p408i-a-2gb-batt-4x1gbe-fl-1x500w-p19775/</v>
      </c>
    </row>
    <row r="906" spans="1:5" ht="15" outlineLevel="3">
      <c r="A906" s="18" t="s">
        <v>3095</v>
      </c>
      <c r="B906" s="18" t="s">
        <v>3096</v>
      </c>
      <c r="C906" s="19" t="s">
        <v>3097</v>
      </c>
      <c r="D906" s="18" t="s">
        <v>3098</v>
      </c>
      <c r="E906" s="20" t="str">
        <f>HYPERLINK("https://alsi.kz/ru/catalog/servery-bmp/server-hpe-dl360-gen10-1xxeon5218r1x32gb-2r8-sff-scs100i-sata2x10gbe-t-fl-1x800w-p24740-b21/","https://alsi.kz/ru/catalog/servery-bmp/server-hpe-dl360-gen10-1xxeon5218r1x32gb-2r8-sff-scs100i-sata2x10gbe-t-fl-1x800w-p24740-b21/")</f>
        <v>https://alsi.kz/ru/catalog/servery-bmp/server-hpe-dl360-gen10-1xxeon5218r1x32gb-2r8-sff-scs100i-sata2x10gbe-t-fl-1x800w-p24740-b21/</v>
      </c>
    </row>
    <row r="907" spans="1:5" ht="15" outlineLevel="3">
      <c r="A907" s="18">
        <v>233714</v>
      </c>
      <c r="B907" s="18" t="s">
        <v>3099</v>
      </c>
      <c r="C907" s="19" t="s">
        <v>3100</v>
      </c>
      <c r="D907" s="18" t="s">
        <v>3101</v>
      </c>
      <c r="E907" s="20" t="str">
        <f>HYPERLINK("https://alsi.kz/ru/catalog/servery-bmp/server-hp-enterprise-dl360-gen11-p51930-421/","https://alsi.kz/ru/catalog/servery-bmp/server-hp-enterprise-dl360-gen11-p51930-421/")</f>
        <v>https://alsi.kz/ru/catalog/servery-bmp/server-hp-enterprise-dl360-gen11-p51930-421/</v>
      </c>
    </row>
    <row r="908" spans="1:5" ht="15" outlineLevel="3">
      <c r="A908" s="18">
        <v>237916</v>
      </c>
      <c r="B908" s="18" t="s">
        <v>3102</v>
      </c>
      <c r="C908" s="19" t="s">
        <v>3103</v>
      </c>
      <c r="D908" s="18" t="s">
        <v>3104</v>
      </c>
      <c r="E908" s="20" t="str">
        <f>HYPERLINK("https://alsi.kz/ru/catalog/servery-bmp/server-hpe-dl365-gen11-p59707-421/","https://alsi.kz/ru/catalog/servery-bmp/server-hpe-dl365-gen11-p59707-421/")</f>
        <v>https://alsi.kz/ru/catalog/servery-bmp/server-hpe-dl365-gen11-p59707-421/</v>
      </c>
    </row>
    <row r="909" spans="1:5" ht="15" outlineLevel="3">
      <c r="A909" s="18" t="s">
        <v>3105</v>
      </c>
      <c r="B909" s="18" t="s">
        <v>3106</v>
      </c>
      <c r="C909" s="19" t="s">
        <v>3107</v>
      </c>
      <c r="D909" s="18" t="s">
        <v>3108</v>
      </c>
      <c r="E909" s="20" t="str">
        <f>HYPERLINK("https://alsi.kz/ru/catalog/servery-bmp/server-hpe-dl380-g10-plus-1xxeon43101x32gb-2r8-sff-bc-u3mr416i-p-4gb2x10gb-sfp1x800w-p55246-/","https://alsi.kz/ru/catalog/servery-bmp/server-hpe-dl380-g10-plus-1xxeon43101x32gb-2r8-sff-bc-u3mr416i-p-4gb2x10gb-sfp1x800w-p55246-/")</f>
        <v>https://alsi.kz/ru/catalog/servery-bmp/server-hpe-dl380-g10-plus-1xxeon43101x32gb-2r8-sff-bc-u3mr416i-p-4gb2x10gb-sfp1x800w-p55246-/</v>
      </c>
    </row>
    <row r="910" spans="1:5" ht="15" outlineLevel="3">
      <c r="A910" s="18" t="s">
        <v>3109</v>
      </c>
      <c r="B910" s="18" t="s">
        <v>3110</v>
      </c>
      <c r="C910" s="19" t="s">
        <v>3111</v>
      </c>
      <c r="D910" s="18" t="s">
        <v>3112</v>
      </c>
      <c r="E910" s="20" t="str">
        <f>HYPERLINK("https://alsi.kz/ru/catalog/servery-bmp/server-hpe-dl380-gen10-xeon4214-1x16gb-dr-12-lff-p816i-a-2gb-batt-4x1gbe-1x800w-p02468-b21/","https://alsi.kz/ru/catalog/servery-bmp/server-hpe-dl380-gen10-xeon4214-1x16gb-dr-12-lff-p816i-a-2gb-batt-4x1gbe-1x800w-p02468-b21/")</f>
        <v>https://alsi.kz/ru/catalog/servery-bmp/server-hpe-dl380-gen10-xeon4214-1x16gb-dr-12-lff-p816i-a-2gb-batt-4x1gbe-1x800w-p02468-b21/</v>
      </c>
    </row>
    <row r="911" spans="1:5" ht="15" outlineLevel="3">
      <c r="A911" s="18">
        <v>204335</v>
      </c>
      <c r="B911" s="18" t="s">
        <v>3113</v>
      </c>
      <c r="C911" s="19" t="s">
        <v>3114</v>
      </c>
      <c r="D911" s="18" t="s">
        <v>3115</v>
      </c>
      <c r="E911" s="20" t="str">
        <f>HYPERLINK("https://alsi.kz/ru/catalog/servery-bmp/server-hp-enterprise-dl380-gen10-p24841-b21/","https://alsi.kz/ru/catalog/servery-bmp/server-hp-enterprise-dl380-gen10-p24841-b21/")</f>
        <v>https://alsi.kz/ru/catalog/servery-bmp/server-hp-enterprise-dl380-gen10-p24841-b21/</v>
      </c>
    </row>
    <row r="912" spans="1:5" ht="15" outlineLevel="3">
      <c r="A912" s="18">
        <v>204327</v>
      </c>
      <c r="B912" s="18" t="s">
        <v>3116</v>
      </c>
      <c r="C912" s="19" t="s">
        <v>3117</v>
      </c>
      <c r="D912" s="18" t="s">
        <v>3118</v>
      </c>
      <c r="E912" s="20" t="str">
        <f>HYPERLINK("https://alsi.kz/ru/catalog/servery-bmp/server-hp-enterprise-dl380-gen10-p24849-b21/","https://alsi.kz/ru/catalog/servery-bmp/server-hp-enterprise-dl380-gen10-p24849-b21/")</f>
        <v>https://alsi.kz/ru/catalog/servery-bmp/server-hp-enterprise-dl380-gen10-p24849-b21/</v>
      </c>
    </row>
    <row r="913" spans="1:5" ht="15" outlineLevel="3">
      <c r="A913" s="18" t="s">
        <v>3119</v>
      </c>
      <c r="B913" s="18" t="s">
        <v>3120</v>
      </c>
      <c r="C913" s="19" t="s">
        <v>3121</v>
      </c>
      <c r="D913" s="18" t="s">
        <v>3122</v>
      </c>
      <c r="E913" s="20" t="str">
        <f>HYPERLINK("https://alsi.kz/ru/catalog/servery-bmp/server-hpe-dl380-gen10-xeon-4210r-1x32gb-2r-8sff-bc-mr416i-p-4gb-batt-4x1gbe-1x800wp-p56961-b/","https://alsi.kz/ru/catalog/servery-bmp/server-hpe-dl380-gen10-xeon-4210r-1x32gb-2r-8sff-bc-mr416i-p-4gb-batt-4x1gbe-1x800wp-p56961-b/")</f>
        <v>https://alsi.kz/ru/catalog/servery-bmp/server-hpe-dl380-gen10-xeon-4210r-1x32gb-2r-8sff-bc-mr416i-p-4gb-batt-4x1gbe-1x800wp-p56961-b/</v>
      </c>
    </row>
    <row r="914" spans="1:5" ht="15" outlineLevel="3">
      <c r="A914" s="18">
        <v>225508</v>
      </c>
      <c r="B914" s="18" t="s">
        <v>3120</v>
      </c>
      <c r="C914" s="19" t="s">
        <v>3121</v>
      </c>
      <c r="D914" s="18" t="s">
        <v>3123</v>
      </c>
      <c r="E914" s="20" t="str">
        <f>HYPERLINK("https://alsi.kz/ru/catalog/servery-bmp/server-hp-enterprise-dl380-gen10-p56961-b21/","https://alsi.kz/ru/catalog/servery-bmp/server-hp-enterprise-dl380-gen10-p56961-b21/")</f>
        <v>https://alsi.kz/ru/catalog/servery-bmp/server-hp-enterprise-dl380-gen10-p56961-b21/</v>
      </c>
    </row>
    <row r="915" spans="1:5" ht="15" outlineLevel="3">
      <c r="A915" s="18">
        <v>228670</v>
      </c>
      <c r="B915" s="18" t="s">
        <v>3124</v>
      </c>
      <c r="C915" s="19" t="s">
        <v>3125</v>
      </c>
      <c r="D915" s="18" t="s">
        <v>3126</v>
      </c>
      <c r="E915" s="20" t="str">
        <f>HYPERLINK("https://alsi.kz/ru/catalog/servery-bmp/server-hp-enterprise-dl380-gen10-plus-p05175-b21sc1/","https://alsi.kz/ru/catalog/servery-bmp/server-hp-enterprise-dl380-gen10-plus-p05175-b21sc1/")</f>
        <v>https://alsi.kz/ru/catalog/servery-bmp/server-hp-enterprise-dl380-gen10-plus-p05175-b21sc1/</v>
      </c>
    </row>
    <row r="916" spans="1:5" ht="15" outlineLevel="3">
      <c r="A916" s="18">
        <v>237913</v>
      </c>
      <c r="B916" s="18" t="s">
        <v>3127</v>
      </c>
      <c r="C916" s="19" t="s">
        <v>3128</v>
      </c>
      <c r="D916" s="18" t="s">
        <v>3129</v>
      </c>
      <c r="E916" s="20" t="str">
        <f>HYPERLINK("https://alsi.kz/ru/catalog/servery-bmp/server-hp-enterprise-dl380-gen10-plus-p55280-421/","https://alsi.kz/ru/catalog/servery-bmp/server-hp-enterprise-dl380-gen10-plus-p55280-421/")</f>
        <v>https://alsi.kz/ru/catalog/servery-bmp/server-hp-enterprise-dl380-gen10-plus-p55280-421/</v>
      </c>
    </row>
    <row r="917" spans="1:5" ht="15" outlineLevel="3">
      <c r="A917" s="18" t="s">
        <v>3130</v>
      </c>
      <c r="B917" s="18" t="s">
        <v>3131</v>
      </c>
      <c r="C917" s="19" t="s">
        <v>3132</v>
      </c>
      <c r="D917" s="18" t="s">
        <v>3133</v>
      </c>
      <c r="E917" s="20" t="str">
        <f>HYPERLINK("https://alsi.kz/ru/catalog/servery-bmp/server-hpe-dl380-gen10-4208-1p-32g-nc-12lff-bez-bloka-pitaniya-p20172-b21/","https://alsi.kz/ru/catalog/servery-bmp/server-hpe-dl380-gen10-4208-1p-32g-nc-12lff-bez-bloka-pitaniya-p20172-b21/")</f>
        <v>https://alsi.kz/ru/catalog/servery-bmp/server-hpe-dl380-gen10-4208-1p-32g-nc-12lff-bez-bloka-pitaniya-p20172-b21/</v>
      </c>
    </row>
    <row r="918" spans="1:5" ht="15" outlineLevel="3">
      <c r="A918" s="18" t="s">
        <v>3134</v>
      </c>
      <c r="B918" s="18" t="s">
        <v>3135</v>
      </c>
      <c r="C918" s="19" t="s">
        <v>3136</v>
      </c>
      <c r="D918" s="18" t="s">
        <v>3137</v>
      </c>
      <c r="E918" s="20" t="str">
        <f>HYPERLINK("https://alsi.kz/ru/catalog/servery-bmp/server-hpe-dl380-gen10-1xxeon4210r-1x32gb-2r-24-sff-sc-p408i-a-2gb-exp-4x1gbe-fl-1x800w-p248/","https://alsi.kz/ru/catalog/servery-bmp/server-hpe-dl380-gen10-1xxeon4210r-1x32gb-2r-24-sff-sc-p408i-a-2gb-exp-4x1gbe-fl-1x800w-p248/")</f>
        <v>https://alsi.kz/ru/catalog/servery-bmp/server-hpe-dl380-gen10-1xxeon4210r-1x32gb-2r-24-sff-sc-p408i-a-2gb-exp-4x1gbe-fl-1x800w-p248/</v>
      </c>
    </row>
    <row r="919" spans="1:5" ht="15" outlineLevel="3">
      <c r="A919" s="18" t="s">
        <v>3138</v>
      </c>
      <c r="B919" s="18" t="s">
        <v>3139</v>
      </c>
      <c r="C919" s="19" t="s">
        <v>3140</v>
      </c>
      <c r="D919" s="18" t="s">
        <v>3141</v>
      </c>
      <c r="E919" s="20" t="str">
        <f>HYPERLINK("https://alsi.kz/ru/catalog/servery-bmp/server-hpe-dl380-gen10-1xxeon5218r1x32gb-2r-8-sff-scs100i-sata-2x10gb-sfp-1x800w-p24844-b21/","https://alsi.kz/ru/catalog/servery-bmp/server-hpe-dl380-gen10-1xxeon5218r1x32gb-2r-8-sff-scs100i-sata-2x10gb-sfp-1x800w-p24844-b21/")</f>
        <v>https://alsi.kz/ru/catalog/servery-bmp/server-hpe-dl380-gen10-1xxeon5218r1x32gb-2r-8-sff-scs100i-sata-2x10gb-sfp-1x800w-p24844-b21/</v>
      </c>
    </row>
    <row r="920" spans="1:5" ht="15" outlineLevel="3">
      <c r="A920" s="18" t="s">
        <v>3142</v>
      </c>
      <c r="B920" s="18" t="s">
        <v>3143</v>
      </c>
      <c r="C920" s="19" t="s">
        <v>3144</v>
      </c>
      <c r="D920" s="18" t="s">
        <v>3145</v>
      </c>
      <c r="E920" s="20" t="str">
        <f>HYPERLINK("https://alsi.kz/ru/catalog/servery-bmp/server-hpe-dl380-gen10-1xxeon-6234-1x32gb-2r-8-sff-sc-s100i-sata-2x10gb-sfp-1x800w-p24847-b2/","https://alsi.kz/ru/catalog/servery-bmp/server-hpe-dl380-gen10-1xxeon-6234-1x32gb-2r-8-sff-sc-s100i-sata-2x10gb-sfp-1x800w-p24847-b2/")</f>
        <v>https://alsi.kz/ru/catalog/servery-bmp/server-hpe-dl380-gen10-1xxeon-6234-1x32gb-2r-8-sff-sc-s100i-sata-2x10gb-sfp-1x800w-p24847-b2/</v>
      </c>
    </row>
    <row r="921" spans="1:5" ht="15" outlineLevel="3">
      <c r="A921" s="18" t="s">
        <v>3146</v>
      </c>
      <c r="B921" s="18" t="s">
        <v>3147</v>
      </c>
      <c r="C921" s="19" t="s">
        <v>3148</v>
      </c>
      <c r="D921" s="18" t="s">
        <v>3149</v>
      </c>
      <c r="E921" s="20" t="str">
        <f>HYPERLINK("https://alsi.kz/ru/catalog/servery-bmp/server-hpe-dl380-gen10-1xxeon4215r-1x32gb-2r-8-sff-sc-sata-raid-2x10gbe-sfp-1x800w-p24848-b2/","https://alsi.kz/ru/catalog/servery-bmp/server-hpe-dl380-gen10-1xxeon4215r-1x32gb-2r-8-sff-sc-sata-raid-2x10gbe-sfp-1x800w-p24848-b2/")</f>
        <v>https://alsi.kz/ru/catalog/servery-bmp/server-hpe-dl380-gen10-1xxeon4215r-1x32gb-2r-8-sff-sc-sata-raid-2x10gbe-sfp-1x800w-p24848-b2/</v>
      </c>
    </row>
    <row r="922" spans="1:5" ht="15" outlineLevel="3">
      <c r="A922" s="18" t="s">
        <v>3150</v>
      </c>
      <c r="B922" s="18" t="s">
        <v>3151</v>
      </c>
      <c r="C922" s="19" t="s">
        <v>3152</v>
      </c>
      <c r="D922" s="18" t="s">
        <v>3153</v>
      </c>
      <c r="E922" s="20" t="str">
        <f>HYPERLINK("https://alsi.kz/ru/catalog/servery-bmp/server-hpe-dl380-gen10-1xxeon-5218r-1x32gb-2r-8-sff-sc-s100i-sata-2x10gb-rj45-1x800w-p36135-b/","https://alsi.kz/ru/catalog/servery-bmp/server-hpe-dl380-gen10-1xxeon-5218r-1x32gb-2r-8-sff-sc-s100i-sata-2x10gb-rj45-1x800w-p36135-b/")</f>
        <v>https://alsi.kz/ru/catalog/servery-bmp/server-hpe-dl380-gen10-1xxeon-5218r-1x32gb-2r-8-sff-sc-s100i-sata-2x10gb-rj45-1x800w-p36135-b/</v>
      </c>
    </row>
    <row r="923" spans="1:5" ht="15" outlineLevel="3">
      <c r="A923" s="18" t="s">
        <v>3154</v>
      </c>
      <c r="B923" s="18" t="s">
        <v>3155</v>
      </c>
      <c r="C923" s="19" t="s">
        <v>3156</v>
      </c>
      <c r="D923" s="18" t="s">
        <v>3157</v>
      </c>
      <c r="E923" s="20" t="str">
        <f>HYPERLINK("https://alsi.kz/ru/catalog/servery-bmp/server-hpe-dl380-gen10-8-sff-sc-p40425-b21/","https://alsi.kz/ru/catalog/servery-bmp/server-hpe-dl380-gen10-8-sff-sc-p40425-b21/")</f>
        <v>https://alsi.kz/ru/catalog/servery-bmp/server-hpe-dl380-gen10-8-sff-sc-p40425-b21/</v>
      </c>
    </row>
    <row r="924" spans="1:5" ht="15" outlineLevel="3">
      <c r="A924" s="18" t="s">
        <v>3158</v>
      </c>
      <c r="B924" s="18" t="s">
        <v>3159</v>
      </c>
      <c r="C924" s="19" t="s">
        <v>3160</v>
      </c>
      <c r="D924" s="18" t="s">
        <v>3161</v>
      </c>
      <c r="E924" s="20" t="str">
        <f>HYPERLINK("https://alsi.kz/ru/catalog/servery-bmp/server-hpe-dl380-gen10-1xxeon-4218-1x32gb-2r-8sff-bc-mr416i-p-4gb-bt-2x10gb-rj45-1x800w-p5696/","https://alsi.kz/ru/catalog/servery-bmp/server-hpe-dl380-gen10-1xxeon-4218-1x32gb-2r-8sff-bc-mr416i-p-4gb-bt-2x10gb-rj45-1x800w-p5696/")</f>
        <v>https://alsi.kz/ru/catalog/servery-bmp/server-hpe-dl380-gen10-1xxeon-4218-1x32gb-2r-8sff-bc-mr416i-p-4gb-bt-2x10gb-rj45-1x800w-p5696/</v>
      </c>
    </row>
    <row r="925" spans="1:5" ht="15" outlineLevel="3">
      <c r="A925" s="18">
        <v>233715</v>
      </c>
      <c r="B925" s="18" t="s">
        <v>3162</v>
      </c>
      <c r="C925" s="19" t="s">
        <v>3163</v>
      </c>
      <c r="D925" s="18" t="s">
        <v>3164</v>
      </c>
      <c r="E925" s="20" t="str">
        <f>HYPERLINK("https://alsi.kz/ru/catalog/servery-bmp/server-hp-enterprise-dl380-gen11-p52560-421/","https://alsi.kz/ru/catalog/servery-bmp/server-hp-enterprise-dl380-gen11-p52560-421/")</f>
        <v>https://alsi.kz/ru/catalog/servery-bmp/server-hp-enterprise-dl380-gen11-p52560-421/</v>
      </c>
    </row>
    <row r="926" spans="1:5" ht="15" outlineLevel="3">
      <c r="A926" s="18">
        <v>235447</v>
      </c>
      <c r="B926" s="18" t="s">
        <v>3165</v>
      </c>
      <c r="C926" s="19" t="s">
        <v>3166</v>
      </c>
      <c r="D926" s="18" t="s">
        <v>3167</v>
      </c>
      <c r="E926" s="20" t="str">
        <f>HYPERLINK("https://alsi.kz/ru/catalog/servery-bmp/server-hp-enterprise-dl380-gen11-p52561-421/","https://alsi.kz/ru/catalog/servery-bmp/server-hp-enterprise-dl380-gen11-p52561-421/")</f>
        <v>https://alsi.kz/ru/catalog/servery-bmp/server-hp-enterprise-dl380-gen11-p52561-421/</v>
      </c>
    </row>
    <row r="927" spans="1:5" ht="15" outlineLevel="3">
      <c r="A927" s="18">
        <v>233717</v>
      </c>
      <c r="B927" s="18" t="s">
        <v>3168</v>
      </c>
      <c r="C927" s="19" t="s">
        <v>3169</v>
      </c>
      <c r="D927" s="18" t="s">
        <v>3170</v>
      </c>
      <c r="E927" s="20" t="str">
        <f>HYPERLINK("https://alsi.kz/ru/catalog/servery-bmp/server-hp-enterprise-dl380-gen11-p52562-421/","https://alsi.kz/ru/catalog/servery-bmp/server-hp-enterprise-dl380-gen11-p52562-421/")</f>
        <v>https://alsi.kz/ru/catalog/servery-bmp/server-hp-enterprise-dl380-gen11-p52562-421/</v>
      </c>
    </row>
    <row r="928" spans="1:5" ht="15" outlineLevel="3">
      <c r="A928" s="18">
        <v>235446</v>
      </c>
      <c r="B928" s="18" t="s">
        <v>3171</v>
      </c>
      <c r="C928" s="19" t="s">
        <v>3172</v>
      </c>
      <c r="D928" s="18" t="s">
        <v>3173</v>
      </c>
      <c r="E928" s="20" t="str">
        <f>HYPERLINK("https://alsi.kz/ru/catalog/servery-bmp/server-hp-enterprise-dl380-gen11-p58417-b21/","https://alsi.kz/ru/catalog/servery-bmp/server-hp-enterprise-dl380-gen11-p58417-b21/")</f>
        <v>https://alsi.kz/ru/catalog/servery-bmp/server-hp-enterprise-dl380-gen11-p58417-b21/</v>
      </c>
    </row>
    <row r="929" spans="1:5" ht="15" outlineLevel="3">
      <c r="A929" s="18">
        <v>240250</v>
      </c>
      <c r="B929" s="18" t="s">
        <v>3174</v>
      </c>
      <c r="C929" s="19" t="s">
        <v>3175</v>
      </c>
      <c r="D929" s="18" t="s">
        <v>3176</v>
      </c>
      <c r="E929" s="20" t="str">
        <f>HYPERLINK("https://alsi.kz/ru/catalog/servery-bmp/server-hpe-dl380-gen11-p60637-421/","https://alsi.kz/ru/catalog/servery-bmp/server-hpe-dl380-gen11-p60637-421/")</f>
        <v>https://alsi.kz/ru/catalog/servery-bmp/server-hpe-dl380-gen11-p60637-421/</v>
      </c>
    </row>
    <row r="930" spans="1:5" ht="15" outlineLevel="3">
      <c r="A930" s="18" t="s">
        <v>3177</v>
      </c>
      <c r="B930" s="18" t="s">
        <v>3178</v>
      </c>
      <c r="C930" s="19" t="s">
        <v>3179</v>
      </c>
      <c r="D930" s="18" t="s">
        <v>3180</v>
      </c>
      <c r="E930" s="20" t="str">
        <f>HYPERLINK("https://alsi.kz/ru/catalog/servery-bmp/server-hpe-dl385-g10-plus-epyc-72628c-28g-1x16gb-2r-8-lff-lp-e208i-a-4x1gbe-ocp3-1x500w-p0/","https://alsi.kz/ru/catalog/servery-bmp/server-hpe-dl385-g10-plus-epyc-72628c-28g-1x16gb-2r-8-lff-lp-e208i-a-4x1gbe-ocp3-1x500w-p0/")</f>
        <v>https://alsi.kz/ru/catalog/servery-bmp/server-hpe-dl385-g10-plus-epyc-72628c-28g-1x16gb-2r-8-lff-lp-e208i-a-4x1gbe-ocp3-1x500w-p0/</v>
      </c>
    </row>
    <row r="931" spans="1:5" ht="15" outlineLevel="3">
      <c r="A931" s="18">
        <v>235254</v>
      </c>
      <c r="B931" s="18" t="s">
        <v>3181</v>
      </c>
      <c r="C931" s="19" t="s">
        <v>3182</v>
      </c>
      <c r="D931" s="18" t="s">
        <v>3183</v>
      </c>
      <c r="E931" s="20" t="str">
        <f>HYPERLINK("https://alsi.kz/ru/catalog/servery-bmp/server-hp-enterprise-ml350-gen10-p21786-4211/","https://alsi.kz/ru/catalog/servery-bmp/server-hp-enterprise-ml350-gen10-p21786-4211/")</f>
        <v>https://alsi.kz/ru/catalog/servery-bmp/server-hp-enterprise-ml350-gen10-p21786-4211/</v>
      </c>
    </row>
    <row r="932" spans="1:5" ht="15" outlineLevel="3">
      <c r="A932" s="18">
        <v>237915</v>
      </c>
      <c r="B932" s="18" t="s">
        <v>3184</v>
      </c>
      <c r="C932" s="19" t="s">
        <v>3185</v>
      </c>
      <c r="D932" s="18" t="s">
        <v>3186</v>
      </c>
      <c r="E932" s="20" t="str">
        <f>HYPERLINK("https://alsi.kz/ru/catalog/servery-bmp/server-hp-enterprise-ml350-gen11-p53567-421/","https://alsi.kz/ru/catalog/servery-bmp/server-hp-enterprise-ml350-gen11-p53567-421/")</f>
        <v>https://alsi.kz/ru/catalog/servery-bmp/server-hp-enterprise-ml350-gen11-p53567-421/</v>
      </c>
    </row>
    <row r="933" spans="1:5" ht="15" outlineLevel="3">
      <c r="A933" s="18" t="s">
        <v>3187</v>
      </c>
      <c r="B933" s="18" t="s">
        <v>3188</v>
      </c>
      <c r="C933" s="19" t="s">
        <v>3189</v>
      </c>
      <c r="D933" s="18" t="s">
        <v>3190</v>
      </c>
      <c r="E933" s="20" t="str">
        <f>HYPERLINK("https://alsi.kz/ru/catalog/servery-bmp/server-hpe-proliant-dl360-gen10-xeon-6248r-30ghz-24-core-1p-32gb-r-mr416i-a-nc-8sff-bc-800w-p/","https://alsi.kz/ru/catalog/servery-bmp/server-hpe-proliant-dl360-gen10-xeon-6248r-30ghz-24-core-1p-32gb-r-mr416i-a-nc-8sff-bc-800w-p/")</f>
        <v>https://alsi.kz/ru/catalog/servery-bmp/server-hpe-proliant-dl360-gen10-xeon-6248r-30ghz-24-core-1p-32gb-r-mr416i-a-nc-8sff-bc-800w-p/</v>
      </c>
    </row>
    <row r="934" spans="1:5" ht="15" outlineLevel="3">
      <c r="A934" s="18">
        <v>204167</v>
      </c>
      <c r="B934" s="18" t="s">
        <v>3191</v>
      </c>
      <c r="C934" s="19" t="s">
        <v>3192</v>
      </c>
      <c r="D934" s="18" t="s">
        <v>3193</v>
      </c>
      <c r="E934" s="20" t="str">
        <f>HYPERLINK("https://alsi.kz/ru/catalog/servery-bmp/server-hp-enterprise-proliant-dl380-gen10-p24842-b21/","https://alsi.kz/ru/catalog/servery-bmp/server-hp-enterprise-proliant-dl380-gen10-p24842-b21/")</f>
        <v>https://alsi.kz/ru/catalog/servery-bmp/server-hp-enterprise-proliant-dl380-gen10-p24842-b21/</v>
      </c>
    </row>
    <row r="935" spans="1:5" ht="15" outlineLevel="3">
      <c r="A935" s="18" t="s">
        <v>3194</v>
      </c>
      <c r="B935" s="18" t="s">
        <v>3195</v>
      </c>
      <c r="C935" s="19" t="s">
        <v>3196</v>
      </c>
      <c r="D935" s="18" t="s">
        <v>3197</v>
      </c>
      <c r="E935" s="20" t="str">
        <f>HYPERLINK("https://alsi.kz/ru/catalog/servery-bmp/server-hpe-proliant-microserver-gen10-plus-v2-e-2314-4-core-vroc-4lff-nhp-1tb-180w-external-ps/","https://alsi.kz/ru/catalog/servery-bmp/server-hpe-proliant-microserver-gen10-plus-v2-e-2314-4-core-vroc-4lff-nhp-1tb-180w-external-ps/")</f>
        <v>https://alsi.kz/ru/catalog/servery-bmp/server-hpe-proliant-microserver-gen10-plus-v2-e-2314-4-core-vroc-4lff-nhp-1tb-180w-external-ps/</v>
      </c>
    </row>
    <row r="936" spans="1:5" ht="15" outlineLevel="2">
      <c r="A936" s="15" t="s">
        <v>3198</v>
      </c>
      <c r="B936" s="16"/>
      <c r="C936" s="16"/>
      <c r="D936" s="17"/>
      <c r="E936" s="14" t="str">
        <f>HYPERLINK("http://alsi.kz/ru/catalog/hdd/","http://alsi.kz/ru/catalog/hdd/")</f>
        <v>http://alsi.kz/ru/catalog/hdd/</v>
      </c>
    </row>
    <row r="937" spans="1:5" ht="15" outlineLevel="3">
      <c r="A937" s="18">
        <v>175776</v>
      </c>
      <c r="B937" s="18" t="s">
        <v>3199</v>
      </c>
      <c r="C937" s="19" t="s">
        <v>3200</v>
      </c>
      <c r="D937" s="18" t="s">
        <v>3201</v>
      </c>
      <c r="E937" s="20" t="str">
        <f>HYPERLINK("https://alsi.kz/ru/catalog/hdd/hdd-dellsas1200-gb10k12gbps-512n-25in-hot-400-atjl/","https://alsi.kz/ru/catalog/hdd/hdd-dellsas1200-gb10k12gbps-512n-25in-hot-400-atjl/")</f>
        <v>https://alsi.kz/ru/catalog/hdd/hdd-dellsas1200-gb10k12gbps-512n-25in-hot-400-atjl/</v>
      </c>
    </row>
    <row r="938" spans="1:5" ht="15" outlineLevel="3">
      <c r="A938" s="18">
        <v>175993</v>
      </c>
      <c r="B938" s="18" t="s">
        <v>3202</v>
      </c>
      <c r="C938" s="19" t="s">
        <v>3203</v>
      </c>
      <c r="D938" s="18" t="s">
        <v>3204</v>
      </c>
      <c r="E938" s="20" t="str">
        <f>HYPERLINK("https://alsi.kz/ru/catalog/hdd/hdd-dellsas300-gb15k12gbps-512n-25in-hot-plug-hard-drive14g-400-atii/","https://alsi.kz/ru/catalog/hdd/hdd-dellsas300-gb15k12gbps-512n-25in-hot-plug-hard-drive14g-400-atii/")</f>
        <v>https://alsi.kz/ru/catalog/hdd/hdd-dellsas300-gb15k12gbps-512n-25in-hot-plug-hard-drive14g-400-atii/</v>
      </c>
    </row>
    <row r="939" spans="1:5" ht="15" outlineLevel="3">
      <c r="A939" s="18">
        <v>219864</v>
      </c>
      <c r="B939" s="18" t="s">
        <v>3205</v>
      </c>
      <c r="C939" s="19" t="s">
        <v>3206</v>
      </c>
      <c r="D939" s="18" t="s">
        <v>3207</v>
      </c>
      <c r="E939" s="20" t="str">
        <f>HYPERLINK("https://alsi.kz/ru/catalog/hdd/hdd-hp-enterprise12tb-sas-12g-mission-critical-10k-sff-bc-3-year-warranty-multi-vendor-hdd-only-d/","https://alsi.kz/ru/catalog/hdd/hdd-hp-enterprise12tb-sas-12g-mission-critical-10k-sff-bc-3-year-warranty-multi-vendor-hdd-only-d/")</f>
        <v>https://alsi.kz/ru/catalog/hdd/hdd-hp-enterprise12tb-sas-12g-mission-critical-10k-sff-bc-3-year-warranty-multi-vendor-hdd-only-d/</v>
      </c>
    </row>
    <row r="940" spans="1:5" ht="15" outlineLevel="3">
      <c r="A940" s="18">
        <v>171053</v>
      </c>
      <c r="B940" s="18" t="s">
        <v>3208</v>
      </c>
      <c r="C940" s="19" t="s">
        <v>3209</v>
      </c>
      <c r="D940" s="18" t="s">
        <v>3210</v>
      </c>
      <c r="E940" s="20" t="str">
        <f>HYPERLINK("https://alsi.kz/ru/catalog/hdd/hdd-hp-enterprisesas1200-gb10000-rpm12g-enterprise-sff-25in-sc-3yr-wty-digitally-signed-firmw/","https://alsi.kz/ru/catalog/hdd/hdd-hp-enterprisesas1200-gb10000-rpm12g-enterprise-sff-25in-sc-3yr-wty-digitally-signed-firmw/")</f>
        <v>https://alsi.kz/ru/catalog/hdd/hdd-hp-enterprisesas1200-gb10000-rpm12g-enterprise-sff-25in-sc-3yr-wty-digitally-signed-firmw/</v>
      </c>
    </row>
    <row r="941" spans="1:5" ht="15" outlineLevel="3">
      <c r="A941" s="18">
        <v>188914</v>
      </c>
      <c r="B941" s="18" t="s">
        <v>3211</v>
      </c>
      <c r="C941" s="19" t="s">
        <v>3212</v>
      </c>
      <c r="D941" s="18" t="s">
        <v>3213</v>
      </c>
      <c r="E941" s="20" t="str">
        <f>HYPERLINK("https://alsi.kz/ru/catalog/hdd/hdd-hp-enterprise1000-gb-sata-6g-midline-72k-lff-35in-lp-1yr-wty-digitally-signed-firmware-hdd/","https://alsi.kz/ru/catalog/hdd/hdd-hp-enterprise1000-gb-sata-6g-midline-72k-lff-35in-lp-1yr-wty-digitally-signed-firmware-hdd/")</f>
        <v>https://alsi.kz/ru/catalog/hdd/hdd-hp-enterprise1000-gb-sata-6g-midline-72k-lff-35in-lp-1yr-wty-digitally-signed-firmware-hdd/</v>
      </c>
    </row>
    <row r="942" spans="1:5" ht="15" outlineLevel="3">
      <c r="A942" s="18">
        <v>223126</v>
      </c>
      <c r="B942" s="18" t="s">
        <v>3214</v>
      </c>
      <c r="C942" s="19" t="s">
        <v>3215</v>
      </c>
      <c r="D942" s="18" t="s">
        <v>3216</v>
      </c>
      <c r="E942" s="20" t="str">
        <f>HYPERLINK("https://alsi.kz/ru/catalog/hdd/hdd-hp-enterprisesas300gb10ksff-bc-3-year-warranty-multi-vendor-hddonly-dlxx0-gen10-plusdlxx5/","https://alsi.kz/ru/catalog/hdd/hdd-hp-enterprisesas300gb10ksff-bc-3-year-warranty-multi-vendor-hddonly-dlxx0-gen10-plusdlxx5/")</f>
        <v>https://alsi.kz/ru/catalog/hdd/hdd-hp-enterprisesas300gb10ksff-bc-3-year-warranty-multi-vendor-hddonly-dlxx0-gen10-plusdlxx5/</v>
      </c>
    </row>
    <row r="943" spans="1:5" ht="15" outlineLevel="3">
      <c r="A943" s="18">
        <v>225506</v>
      </c>
      <c r="B943" s="18" t="s">
        <v>3217</v>
      </c>
      <c r="C943" s="19" t="s">
        <v>3218</v>
      </c>
      <c r="D943" s="18" t="s">
        <v>3207</v>
      </c>
      <c r="E943" s="20" t="str">
        <f>HYPERLINK("https://alsi.kz/ru/catalog/hdd/hdd-hp-enterprise300gb-sas-12g-mission-critical-15k-sff-bc-3-year-warranty-multi-vendor-hdd25-p/","https://alsi.kz/ru/catalog/hdd/hdd-hp-enterprise300gb-sas-12g-mission-critical-15k-sff-bc-3-year-warranty-multi-vendor-hdd25-p/")</f>
        <v>https://alsi.kz/ru/catalog/hdd/hdd-hp-enterprise300gb-sas-12g-mission-critical-15k-sff-bc-3-year-warranty-multi-vendor-hdd25-p/</v>
      </c>
    </row>
    <row r="944" spans="1:5" ht="15" outlineLevel="3">
      <c r="A944" s="18">
        <v>207387</v>
      </c>
      <c r="B944" s="18" t="s">
        <v>3219</v>
      </c>
      <c r="C944" s="19" t="s">
        <v>3220</v>
      </c>
      <c r="D944" s="18" t="s">
        <v>3221</v>
      </c>
      <c r="E944" s="20" t="str">
        <f>HYPERLINK("https://alsi.kz/ru/catalog/hdd/hdd-hp-enterprise4tb-sas-12g-midline-72k-lff-35in-lp-1yr-wty-digitally-signed-firmware-hdd-833/","https://alsi.kz/ru/catalog/hdd/hdd-hp-enterprise4tb-sas-12g-midline-72k-lff-35in-lp-1yr-wty-digitally-signed-firmware-hdd-833/")</f>
        <v>https://alsi.kz/ru/catalog/hdd/hdd-hp-enterprise4tb-sas-12g-midline-72k-lff-35in-lp-1yr-wty-digitally-signed-firmware-hdd-833/</v>
      </c>
    </row>
    <row r="945" spans="1:5" ht="15" outlineLevel="3">
      <c r="A945" s="18">
        <v>178965</v>
      </c>
      <c r="B945" s="18" t="s">
        <v>3222</v>
      </c>
      <c r="C945" s="19" t="s">
        <v>3223</v>
      </c>
      <c r="D945" s="18" t="s">
        <v>3224</v>
      </c>
      <c r="E945" s="20" t="str">
        <f>HYPERLINK("https://alsi.kz/ru/catalog/hdd/hdd-hp-enterprisesata4000-gb72k6g-midline-lff-35in-rw-1yr-wty-hdd-801888-b21/","https://alsi.kz/ru/catalog/hdd/hdd-hp-enterprisesata4000-gb72k6g-midline-lff-35in-rw-1yr-wty-hdd-801888-b21/")</f>
        <v>https://alsi.kz/ru/catalog/hdd/hdd-hp-enterprisesata4000-gb72k6g-midline-lff-35in-rw-1yr-wty-hdd-801888-b21/</v>
      </c>
    </row>
    <row r="946" spans="1:5" ht="15" outlineLevel="3">
      <c r="A946" s="18">
        <v>229144</v>
      </c>
      <c r="B946" s="18" t="s">
        <v>3225</v>
      </c>
      <c r="C946" s="19" t="s">
        <v>3226</v>
      </c>
      <c r="D946" s="18" t="s">
        <v>3227</v>
      </c>
      <c r="E946" s="20" t="str">
        <f>HYPERLINK("https://alsi.kz/ru/catalog/hdd/hdd-hp-enterprise600gb-sas-12g-mission-critical-10k-sff-bc-3-year-warranty-multi-vendor-hdd25-p/","https://alsi.kz/ru/catalog/hdd/hdd-hp-enterprise600gb-sas-12g-mission-critical-10k-sff-bc-3-year-warranty-multi-vendor-hdd25-p/")</f>
        <v>https://alsi.kz/ru/catalog/hdd/hdd-hp-enterprise600gb-sas-12g-mission-critical-10k-sff-bc-3-year-warranty-multi-vendor-hdd25-p/</v>
      </c>
    </row>
    <row r="947" spans="1:5" ht="15" outlineLevel="3">
      <c r="A947" s="18">
        <v>172774</v>
      </c>
      <c r="B947" s="18" t="s">
        <v>3228</v>
      </c>
      <c r="C947" s="19" t="s">
        <v>3229</v>
      </c>
      <c r="D947" s="18" t="s">
        <v>3230</v>
      </c>
      <c r="E947" s="20" t="str">
        <f>HYPERLINK("https://alsi.kz/ru/catalog/hdd/hdd-hp-enterprisesas600-gb10k12g-enterprise-10k-sff-25in-sc-3yr-wty-digitally-signed-firmware/","https://alsi.kz/ru/catalog/hdd/hdd-hp-enterprisesas600-gb10k12g-enterprise-10k-sff-25in-sc-3yr-wty-digitally-signed-firmware/")</f>
        <v>https://alsi.kz/ru/catalog/hdd/hdd-hp-enterprisesas600-gb10k12g-enterprise-10k-sff-25in-sc-3yr-wty-digitally-signed-firmware/</v>
      </c>
    </row>
    <row r="948" spans="1:5" ht="15" outlineLevel="3">
      <c r="A948" s="18">
        <v>228961</v>
      </c>
      <c r="B948" s="18" t="s">
        <v>3231</v>
      </c>
      <c r="C948" s="19" t="s">
        <v>3232</v>
      </c>
      <c r="D948" s="18" t="s">
        <v>3233</v>
      </c>
      <c r="E948" s="20" t="str">
        <f>HYPERLINK("https://alsi.kz/ru/catalog/hdd/hdd-hp-enterprise600gb-sas-15k-sff-bc-mv-hddonly-dlxx0-gen10-plusdlxx5-gen10-plus-v2-p53560-b21/","https://alsi.kz/ru/catalog/hdd/hdd-hp-enterprise600gb-sas-15k-sff-bc-mv-hddonly-dlxx0-gen10-plusdlxx5-gen10-plus-v2-p53560-b21/")</f>
        <v>https://alsi.kz/ru/catalog/hdd/hdd-hp-enterprise600gb-sas-15k-sff-bc-mv-hddonly-dlxx0-gen10-plusdlxx5-gen10-plus-v2-p53560-b21/</v>
      </c>
    </row>
    <row r="949" spans="1:5" ht="15" outlineLevel="3">
      <c r="A949" s="18">
        <v>224951</v>
      </c>
      <c r="B949" s="18" t="s">
        <v>3234</v>
      </c>
      <c r="C949" s="19" t="s">
        <v>3235</v>
      </c>
      <c r="D949" s="18" t="s">
        <v>3236</v>
      </c>
      <c r="E949" s="20" t="str">
        <f>HYPERLINK("https://alsi.kz/ru/catalog/hdd/hdd-hp-enterprise8tb-sata-6g-business-critical-72k-lff-lp-1-year-warranty-512e-multi-vendor-hdd-8/","https://alsi.kz/ru/catalog/hdd/hdd-hp-enterprise8tb-sata-6g-business-critical-72k-lff-lp-1-year-warranty-512e-multi-vendor-hdd-8/")</f>
        <v>https://alsi.kz/ru/catalog/hdd/hdd-hp-enterprise8tb-sata-6g-business-critical-72k-lff-lp-1-year-warranty-512e-multi-vendor-hdd-8/</v>
      </c>
    </row>
    <row r="950" spans="1:5" ht="15" outlineLevel="3">
      <c r="A950" s="18">
        <v>184107</v>
      </c>
      <c r="B950" s="18" t="s">
        <v>3237</v>
      </c>
      <c r="C950" s="19" t="s">
        <v>3238</v>
      </c>
      <c r="D950" s="18" t="s">
        <v>3239</v>
      </c>
      <c r="E950" s="20" t="str">
        <f>HYPERLINK("https://alsi.kz/ru/catalog/hdd/hdd-hp-enterprisesas600-gb15kfor-g1-g7-proliant-sas-servers-533871-003/","https://alsi.kz/ru/catalog/hdd/hdd-hp-enterprisesas600-gb15kfor-g1-g7-proliant-sas-servers-533871-003/")</f>
        <v>https://alsi.kz/ru/catalog/hdd/hdd-hp-enterprisesas600-gb15kfor-g1-g7-proliant-sas-servers-533871-003/</v>
      </c>
    </row>
    <row r="951" spans="1:5" ht="15" outlineLevel="3">
      <c r="A951" s="18" t="s">
        <v>3240</v>
      </c>
      <c r="B951" s="18" t="s">
        <v>3241</v>
      </c>
      <c r="C951" s="19" t="s">
        <v>3242</v>
      </c>
      <c r="D951" s="18" t="s">
        <v>3243</v>
      </c>
      <c r="E951" s="20" t="str">
        <f>HYPERLINK("https://alsi.kz/ru/catalog/hdd/ssd-hp-enterprise-400gb-sas-24g-write-intensive-sff-bc-p40480-b21/","https://alsi.kz/ru/catalog/hdd/ssd-hp-enterprise-400gb-sas-24g-write-intensive-sff-bc-p40480-b21/")</f>
        <v>https://alsi.kz/ru/catalog/hdd/ssd-hp-enterprise-400gb-sas-24g-write-intensive-sff-bc-p40480-b21/</v>
      </c>
    </row>
    <row r="952" spans="1:5" ht="15" outlineLevel="3">
      <c r="A952" s="18" t="s">
        <v>3244</v>
      </c>
      <c r="B952" s="18" t="s">
        <v>3245</v>
      </c>
      <c r="C952" s="19" t="s">
        <v>3246</v>
      </c>
      <c r="D952" s="18" t="s">
        <v>3247</v>
      </c>
      <c r="E952" s="20" t="str">
        <f>HYPERLINK("https://alsi.kz/ru/catalog/hdd/ssd-hp-enterprise-960gb-sas-12g-read-intensivesff-sc-pm1643a-p19903-b21/","https://alsi.kz/ru/catalog/hdd/ssd-hp-enterprise-960gb-sas-12g-read-intensivesff-sc-pm1643a-p19903-b21/")</f>
        <v>https://alsi.kz/ru/catalog/hdd/ssd-hp-enterprise-960gb-sas-12g-read-intensivesff-sc-pm1643a-p19903-b21/</v>
      </c>
    </row>
    <row r="953" spans="1:5" ht="15" outlineLevel="3">
      <c r="A953" s="18" t="s">
        <v>3248</v>
      </c>
      <c r="B953" s="18" t="s">
        <v>3249</v>
      </c>
      <c r="C953" s="19" t="s">
        <v>3250</v>
      </c>
      <c r="D953" s="18" t="s">
        <v>3251</v>
      </c>
      <c r="E953" s="20" t="str">
        <f>HYPERLINK("https://alsi.kz/ru/catalog/hdd/jestkiy-disk-dell-8tb-72k-rpm-nlsas-512e-35in-hot-plug-hard-drive-pi-cuskit-400-ampg/","https://alsi.kz/ru/catalog/hdd/jestkiy-disk-dell-8tb-72k-rpm-nlsas-512e-35in-hot-plug-hard-drive-pi-cuskit-400-ampg/")</f>
        <v>https://alsi.kz/ru/catalog/hdd/jestkiy-disk-dell-8tb-72k-rpm-nlsas-512e-35in-hot-plug-hard-drive-pi-cuskit-400-ampg/</v>
      </c>
    </row>
    <row r="954" spans="1:5" ht="15" outlineLevel="3">
      <c r="A954" s="18" t="s">
        <v>3252</v>
      </c>
      <c r="B954" s="18" t="s">
        <v>3253</v>
      </c>
      <c r="C954" s="19" t="s">
        <v>3254</v>
      </c>
      <c r="D954" s="18" t="s">
        <v>3255</v>
      </c>
      <c r="E954" s="20" t="str">
        <f>HYPERLINK("https://alsi.kz/ru/catalog/hdd/jestkiy-disk-dell-900gb-15k-rpm-sas-ise-12gbps-512n-25in-hot-plug-hard-drive-ck-400-atiq/","https://alsi.kz/ru/catalog/hdd/jestkiy-disk-dell-900gb-15k-rpm-sas-ise-12gbps-512n-25in-hot-plug-hard-drive-ck-400-atiq/")</f>
        <v>https://alsi.kz/ru/catalog/hdd/jestkiy-disk-dell-900gb-15k-rpm-sas-ise-12gbps-512n-25in-hot-plug-hard-drive-ck-400-atiq/</v>
      </c>
    </row>
    <row r="955" spans="1:5" ht="15" outlineLevel="3">
      <c r="A955" s="18" t="s">
        <v>3256</v>
      </c>
      <c r="B955" s="18" t="s">
        <v>3199</v>
      </c>
      <c r="C955" s="19" t="s">
        <v>3257</v>
      </c>
      <c r="D955" s="18" t="s">
        <v>3258</v>
      </c>
      <c r="E955" s="20" t="str">
        <f>HYPERLINK("https://alsi.kz/ru/catalog/hdd/jestkiy-disk-dell-12tb-10k-rpm-sas-ise-12gbps-512n-25in-hot-plug-hard-drive-ck-400-atjl/","https://alsi.kz/ru/catalog/hdd/jestkiy-disk-dell-12tb-10k-rpm-sas-ise-12gbps-512n-25in-hot-plug-hard-drive-ck-400-atjl/")</f>
        <v>https://alsi.kz/ru/catalog/hdd/jestkiy-disk-dell-12tb-10k-rpm-sas-ise-12gbps-512n-25in-hot-plug-hard-drive-ck-400-atjl/</v>
      </c>
    </row>
    <row r="956" spans="1:5" ht="15" outlineLevel="3">
      <c r="A956" s="18" t="s">
        <v>3259</v>
      </c>
      <c r="B956" s="18" t="s">
        <v>3260</v>
      </c>
      <c r="C956" s="19" t="s">
        <v>3261</v>
      </c>
      <c r="D956" s="18" t="s">
        <v>3262</v>
      </c>
      <c r="E956" s="20" t="str">
        <f>HYPERLINK("https://alsi.kz/ru/catalog/hdd/jestkiy-disk-dell-600gb-sas-ise-12gbps-10k-512n-25in-hot-plug-cus-kit-400-bifw-zpj/","https://alsi.kz/ru/catalog/hdd/jestkiy-disk-dell-600gb-sas-ise-12gbps-10k-512n-25in-hot-plug-cus-kit-400-bifw-zpj/")</f>
        <v>https://alsi.kz/ru/catalog/hdd/jestkiy-disk-dell-600gb-sas-ise-12gbps-10k-512n-25in-hot-plug-cus-kit-400-bifw-zpj/</v>
      </c>
    </row>
    <row r="957" spans="1:5" ht="15" outlineLevel="3">
      <c r="A957" s="18" t="s">
        <v>3263</v>
      </c>
      <c r="B957" s="18" t="s">
        <v>3264</v>
      </c>
      <c r="C957" s="19" t="s">
        <v>3265</v>
      </c>
      <c r="D957" s="18" t="s">
        <v>3266</v>
      </c>
      <c r="E957" s="20" t="str">
        <f>HYPERLINK("https://alsi.kz/ru/catalog/hdd/jestkiy-disk-hp-enterprise-4tb-sata-6g-business-critical-72k-lff-sc-872491-b21/","https://alsi.kz/ru/catalog/hdd/jestkiy-disk-hp-enterprise-4tb-sata-6g-business-critical-72k-lff-sc-872491-b21/")</f>
        <v>https://alsi.kz/ru/catalog/hdd/jestkiy-disk-hp-enterprise-4tb-sata-6g-business-critical-72k-lff-sc-872491-b21/</v>
      </c>
    </row>
    <row r="958" spans="1:5" ht="15" outlineLevel="3">
      <c r="A958" s="18" t="s">
        <v>3267</v>
      </c>
      <c r="B958" s="18" t="s">
        <v>3268</v>
      </c>
      <c r="C958" s="19" t="s">
        <v>3269</v>
      </c>
      <c r="D958" s="18" t="s">
        <v>3270</v>
      </c>
      <c r="E958" s="20" t="str">
        <f>HYPERLINK("https://alsi.kz/ru/catalog/hdd/jestkiy-disk-ssd-lenovo-thinksystem-25-multi-vendor-192tb-entry-sata-6gb-hot-swap-4xb7a38274/","https://alsi.kz/ru/catalog/hdd/jestkiy-disk-ssd-lenovo-thinksystem-25-multi-vendor-192tb-entry-sata-6gb-hot-swap-4xb7a38274/")</f>
        <v>https://alsi.kz/ru/catalog/hdd/jestkiy-disk-ssd-lenovo-thinksystem-25-multi-vendor-192tb-entry-sata-6gb-hot-swap-4xb7a38274/</v>
      </c>
    </row>
    <row r="959" spans="1:5" ht="15" outlineLevel="3">
      <c r="A959" s="18" t="s">
        <v>3271</v>
      </c>
      <c r="B959" s="18" t="s">
        <v>3272</v>
      </c>
      <c r="C959" s="19" t="s">
        <v>3273</v>
      </c>
      <c r="D959" s="18" t="s">
        <v>3274</v>
      </c>
      <c r="E959" s="20" t="str">
        <f>HYPERLINK("https://alsi.kz/ru/catalog/hdd/jestkiy-disk-ssd-lenovo-thinksystem-25-multi-vendor-960gb-entry-sata-6gb-hot-swap-4xb7a38273/","https://alsi.kz/ru/catalog/hdd/jestkiy-disk-ssd-lenovo-thinksystem-25-multi-vendor-960gb-entry-sata-6gb-hot-swap-4xb7a38273/")</f>
        <v>https://alsi.kz/ru/catalog/hdd/jestkiy-disk-ssd-lenovo-thinksystem-25-multi-vendor-960gb-entry-sata-6gb-hot-swap-4xb7a38273/</v>
      </c>
    </row>
    <row r="960" spans="1:5" ht="15" outlineLevel="3">
      <c r="A960" s="18" t="s">
        <v>3275</v>
      </c>
      <c r="B960" s="18" t="s">
        <v>3276</v>
      </c>
      <c r="C960" s="19" t="s">
        <v>3277</v>
      </c>
      <c r="D960" s="18" t="s">
        <v>3278</v>
      </c>
      <c r="E960" s="20" t="str">
        <f>HYPERLINK("https://alsi.kz/ru/catalog/hdd/jestkiy-disk-dlya-servera-hpe-msa-gen616tb-sas-12g-midline-72klff-35in-m2-1yr-wty-hdd-r3u72a/","https://alsi.kz/ru/catalog/hdd/jestkiy-disk-dlya-servera-hpe-msa-gen616tb-sas-12g-midline-72klff-35in-m2-1yr-wty-hdd-r3u72a/")</f>
        <v>https://alsi.kz/ru/catalog/hdd/jestkiy-disk-dlya-servera-hpe-msa-gen616tb-sas-12g-midline-72klff-35in-m2-1yr-wty-hdd-r3u72a/</v>
      </c>
    </row>
    <row r="961" spans="1:5" ht="15" outlineLevel="3">
      <c r="A961" s="18">
        <v>227535</v>
      </c>
      <c r="B961" s="18" t="s">
        <v>3279</v>
      </c>
      <c r="C961" s="19" t="s">
        <v>3280</v>
      </c>
      <c r="D961" s="18" t="s">
        <v>3281</v>
      </c>
      <c r="E961" s="20" t="str">
        <f>HYPERLINK("https://alsi.kz/ru/catalog/hdd/tverdotelnyy-nakopitel-dellssd480-gbread-intensive-6gbps-512e-hot-plug--cus-kit25-345-bdzz/","https://alsi.kz/ru/catalog/hdd/tverdotelnyy-nakopitel-dellssd480-gbread-intensive-6gbps-512e-hot-plug--cus-kit25-345-bdzz/")</f>
        <v>https://alsi.kz/ru/catalog/hdd/tverdotelnyy-nakopitel-dellssd480-gbread-intensive-6gbps-512e-hot-plug--cus-kit25-345-bdzz/</v>
      </c>
    </row>
    <row r="962" spans="1:5" ht="15" outlineLevel="3">
      <c r="A962" s="18">
        <v>240657</v>
      </c>
      <c r="B962" s="18" t="s">
        <v>3282</v>
      </c>
      <c r="C962" s="19" t="s">
        <v>3283</v>
      </c>
      <c r="D962" s="18" t="s">
        <v>3284</v>
      </c>
      <c r="E962" s="20" t="str">
        <f>HYPERLINK("https://alsi.kz/ru/catalog/hdd/tverdotelnyy-nakopitel-dellm2480-gb2eit06-single-sticks2-ck-400-bohf/","https://alsi.kz/ru/catalog/hdd/tverdotelnyy-nakopitel-dellm2480-gb2eit06-single-sticks2-ck-400-bohf/")</f>
        <v>https://alsi.kz/ru/catalog/hdd/tverdotelnyy-nakopitel-dellm2480-gb2eit06-single-sticks2-ck-400-bohf/</v>
      </c>
    </row>
    <row r="963" spans="1:5" ht="15" outlineLevel="3">
      <c r="A963" s="18">
        <v>224816</v>
      </c>
      <c r="B963" s="18" t="s">
        <v>3285</v>
      </c>
      <c r="C963" s="19" t="s">
        <v>3286</v>
      </c>
      <c r="D963" s="18" t="s">
        <v>3287</v>
      </c>
      <c r="E963" s="20" t="str">
        <f>HYPERLINK("https://alsi.kz/ru/catalog/hdd/tverdotelnyy-nakopitel-hp-enterprise16tb-nvme-gen4-mainstream-performance-mixed-use-sff-scn-u2/","https://alsi.kz/ru/catalog/hdd/tverdotelnyy-nakopitel-hp-enterprise16tb-nvme-gen4-mainstream-performance-mixed-use-sff-scn-u2/")</f>
        <v>https://alsi.kz/ru/catalog/hdd/tverdotelnyy-nakopitel-hp-enterprise16tb-nvme-gen4-mainstream-performance-mixed-use-sff-scn-u2/</v>
      </c>
    </row>
    <row r="964" spans="1:5" ht="15" outlineLevel="3">
      <c r="A964" s="18">
        <v>220174</v>
      </c>
      <c r="B964" s="18" t="s">
        <v>3288</v>
      </c>
      <c r="C964" s="19" t="s">
        <v>3289</v>
      </c>
      <c r="D964" s="18" t="s">
        <v>3290</v>
      </c>
      <c r="E964" s="20" t="str">
        <f>HYPERLINK("https://alsi.kz/ru/catalog/hdd/tverdotelnyy-nakopitel-hp-enterprise19tb-nvme-gen3-mainstream-performance-read-intensive-sff-bc/","https://alsi.kz/ru/catalog/hdd/tverdotelnyy-nakopitel-hp-enterprise19tb-nvme-gen3-mainstream-performance-read-intensive-sff-bc/")</f>
        <v>https://alsi.kz/ru/catalog/hdd/tverdotelnyy-nakopitel-hp-enterprise19tb-nvme-gen3-mainstream-performance-read-intensive-sff-bc/</v>
      </c>
    </row>
    <row r="965" spans="1:5" ht="15" outlineLevel="3">
      <c r="A965" s="18">
        <v>220173</v>
      </c>
      <c r="B965" s="18" t="s">
        <v>3291</v>
      </c>
      <c r="C965" s="19" t="s">
        <v>3292</v>
      </c>
      <c r="D965" s="18" t="s">
        <v>3293</v>
      </c>
      <c r="E965" s="20" t="str">
        <f>HYPERLINK("https://alsi.kz/ru/catalog/hdd/tverdotelnyy-nakopitel-hp-enterprise192tb-sas-12g-read-intensive-sff-bc-value-sas-multi-vendor-s/","https://alsi.kz/ru/catalog/hdd/tverdotelnyy-nakopitel-hp-enterprise192tb-sas-12g-read-intensive-sff-bc-value-sas-multi-vendor-s/")</f>
        <v>https://alsi.kz/ru/catalog/hdd/tverdotelnyy-nakopitel-hp-enterprise192tb-sas-12g-read-intensive-sff-bc-value-sas-multi-vendor-s/</v>
      </c>
    </row>
    <row r="966" spans="1:5" ht="15" outlineLevel="3">
      <c r="A966" s="18">
        <v>219108</v>
      </c>
      <c r="B966" s="18" t="s">
        <v>3294</v>
      </c>
      <c r="C966" s="19" t="s">
        <v>3295</v>
      </c>
      <c r="D966" s="18" t="s">
        <v>3296</v>
      </c>
      <c r="E966" s="20" t="str">
        <f>HYPERLINK("https://alsi.kz/ru/catalog/hdd/tverdotelnyy-nakopitel-hp-enterprise192tb-sas-12g-read-intensive-sff-sc-value-sas-multi-vendor-s/","https://alsi.kz/ru/catalog/hdd/tverdotelnyy-nakopitel-hp-enterprise192tb-sas-12g-read-intensive-sff-sc-value-sas-multi-vendor-s/")</f>
        <v>https://alsi.kz/ru/catalog/hdd/tverdotelnyy-nakopitel-hp-enterprise192tb-sas-12g-read-intensive-sff-sc-value-sas-multi-vendor-s/</v>
      </c>
    </row>
    <row r="967" spans="1:5" ht="15" outlineLevel="3">
      <c r="A967" s="18">
        <v>224905</v>
      </c>
      <c r="B967" s="18" t="s">
        <v>3297</v>
      </c>
      <c r="C967" s="19" t="s">
        <v>3298</v>
      </c>
      <c r="D967" s="18" t="s">
        <v>3299</v>
      </c>
      <c r="E967" s="20" t="str">
        <f>HYPERLINK("https://alsi.kz/ru/catalog/hdd/tverdotelnyy-nakopitel-hp-enterprise192tb-sata-6g-mixed-use-sff-bc-multi-vendor-ssdonly-dlxx0-g/","https://alsi.kz/ru/catalog/hdd/tverdotelnyy-nakopitel-hp-enterprise192tb-sata-6g-mixed-use-sff-bc-multi-vendor-ssdonly-dlxx0-g/")</f>
        <v>https://alsi.kz/ru/catalog/hdd/tverdotelnyy-nakopitel-hp-enterprise192tb-sata-6g-mixed-use-sff-bc-multi-vendor-ssdonly-dlxx0-g/</v>
      </c>
    </row>
    <row r="968" spans="1:5" ht="15" outlineLevel="3">
      <c r="A968" s="18">
        <v>218043</v>
      </c>
      <c r="B968" s="18" t="s">
        <v>3300</v>
      </c>
      <c r="C968" s="19" t="s">
        <v>3301</v>
      </c>
      <c r="D968" s="18" t="s">
        <v>3302</v>
      </c>
      <c r="E968" s="20" t="str">
        <f>HYPERLINK("https://alsi.kz/ru/catalog/hdd/tverdotelnyy-nakopitel-hp-enterprise192tb-sata-6g-read-intensive-sff-bc-basic-carrier-multi-ve/","https://alsi.kz/ru/catalog/hdd/tverdotelnyy-nakopitel-hp-enterprise192tb-sata-6g-read-intensive-sff-bc-basic-carrier-multi-ve/")</f>
        <v>https://alsi.kz/ru/catalog/hdd/tverdotelnyy-nakopitel-hp-enterprise192tb-sata-6g-read-intensive-sff-bc-basic-carrier-multi-ve/</v>
      </c>
    </row>
    <row r="969" spans="1:5" ht="15" outlineLevel="3">
      <c r="A969" s="18">
        <v>201223</v>
      </c>
      <c r="B969" s="18" t="s">
        <v>3303</v>
      </c>
      <c r="C969" s="19" t="s">
        <v>3304</v>
      </c>
      <c r="D969" s="18" t="s">
        <v>3305</v>
      </c>
      <c r="E969" s="20" t="str">
        <f>HYPERLINK("https://alsi.kz/ru/catalog/hdd/tverdotelnyy-nakopitel-hp-enterprise240gb-sata-6g-read-intensive-sff-25in-sc-3yr-wty-multi-ven/","https://alsi.kz/ru/catalog/hdd/tverdotelnyy-nakopitel-hp-enterprise240gb-sata-6g-read-intensive-sff-25in-sc-3yr-wty-multi-ven/")</f>
        <v>https://alsi.kz/ru/catalog/hdd/tverdotelnyy-nakopitel-hp-enterprise240gb-sata-6g-read-intensive-sff-25in-sc-3yr-wty-multi-ven/</v>
      </c>
    </row>
    <row r="970" spans="1:5" ht="15" outlineLevel="3">
      <c r="A970" s="18">
        <v>230504</v>
      </c>
      <c r="B970" s="18" t="s">
        <v>3306</v>
      </c>
      <c r="C970" s="19" t="s">
        <v>3307</v>
      </c>
      <c r="D970" s="18" t="s">
        <v>3308</v>
      </c>
      <c r="E970" s="20" t="str">
        <f>HYPERLINK("https://alsi.kz/ru/catalog/hdd/tverdotelnyy-nakopitel-hp-enterprisehpe-384tb-nvme-gen4-mainstream-performance-read-intensive-sf/","https://alsi.kz/ru/catalog/hdd/tverdotelnyy-nakopitel-hp-enterprisehpe-384tb-nvme-gen4-mainstream-performance-read-intensive-sf/")</f>
        <v>https://alsi.kz/ru/catalog/hdd/tverdotelnyy-nakopitel-hp-enterprisehpe-384tb-nvme-gen4-mainstream-performance-read-intensive-sf/</v>
      </c>
    </row>
    <row r="971" spans="1:5" ht="15" outlineLevel="3">
      <c r="A971" s="18">
        <v>218863</v>
      </c>
      <c r="B971" s="18" t="s">
        <v>3309</v>
      </c>
      <c r="C971" s="19" t="s">
        <v>3310</v>
      </c>
      <c r="D971" s="18" t="s">
        <v>3311</v>
      </c>
      <c r="E971" s="20" t="str">
        <f>HYPERLINK("https://alsi.kz/ru/catalog/hdd/tverdotelnyy-nakopitel-hp-enterprisessd3840-gbread-intensivesff-bc-multi-vendor-ssd-p40500-b2/","https://alsi.kz/ru/catalog/hdd/tverdotelnyy-nakopitel-hp-enterprisessd3840-gbread-intensivesff-bc-multi-vendor-ssd-p40500-b2/")</f>
        <v>https://alsi.kz/ru/catalog/hdd/tverdotelnyy-nakopitel-hp-enterprisessd3840-gbread-intensivesff-bc-multi-vendor-ssd-p40500-b2/</v>
      </c>
    </row>
    <row r="972" spans="1:5" ht="15" outlineLevel="3">
      <c r="A972" s="18">
        <v>212994</v>
      </c>
      <c r="B972" s="18" t="s">
        <v>3312</v>
      </c>
      <c r="C972" s="19" t="s">
        <v>3313</v>
      </c>
      <c r="D972" s="18" t="s">
        <v>3314</v>
      </c>
      <c r="E972" s="20" t="str">
        <f>HYPERLINK("https://alsi.kz/ru/catalog/hdd/tverdotelnyy-nakopitel-hp-enterprise-384tb-sata-ri-sff-25in-sc-mv-ssd-p18428-b21/","https://alsi.kz/ru/catalog/hdd/tverdotelnyy-nakopitel-hp-enterprise-384tb-sata-ri-sff-25in-sc-mv-ssd-p18428-b21/")</f>
        <v>https://alsi.kz/ru/catalog/hdd/tverdotelnyy-nakopitel-hp-enterprise-384tb-sata-ri-sff-25in-sc-mv-ssd-p18428-b21/</v>
      </c>
    </row>
    <row r="973" spans="1:5" ht="15" outlineLevel="3">
      <c r="A973" s="18">
        <v>191142</v>
      </c>
      <c r="B973" s="18" t="s">
        <v>3315</v>
      </c>
      <c r="C973" s="19" t="s">
        <v>3316</v>
      </c>
      <c r="D973" s="18" t="s">
        <v>3317</v>
      </c>
      <c r="E973" s="20" t="str">
        <f>HYPERLINK("https://alsi.kz/ru/catalog/hdd/tverdotelnyy-nakopitel-hp-enterprise480-gb-sata-6g-ri-lff-35in-lpc-3yr-wty-dsdwpd-05-p04499/","https://alsi.kz/ru/catalog/hdd/tverdotelnyy-nakopitel-hp-enterprise480-gb-sata-6g-ri-lff-35in-lpc-3yr-wty-dsdwpd-05-p04499/")</f>
        <v>https://alsi.kz/ru/catalog/hdd/tverdotelnyy-nakopitel-hp-enterprise480-gb-sata-6g-ri-lff-35in-lpc-3yr-wty-dsdwpd-05-p04499/</v>
      </c>
    </row>
    <row r="974" spans="1:5" ht="15" outlineLevel="3">
      <c r="A974" s="18">
        <v>220529</v>
      </c>
      <c r="B974" s="18" t="s">
        <v>3318</v>
      </c>
      <c r="C974" s="19" t="s">
        <v>3319</v>
      </c>
      <c r="D974" s="18" t="s">
        <v>3320</v>
      </c>
      <c r="E974" s="20" t="str">
        <f>HYPERLINK("https://alsi.kz/ru/catalog/hdd/tverdotelnyy-nakopitel-hp-enterprise480gb-sata-6g-read-intensive-sff-bc-multi-vendor-ssd-p40497-/","https://alsi.kz/ru/catalog/hdd/tverdotelnyy-nakopitel-hp-enterprise480gb-sata-6g-read-intensive-sff-bc-multi-vendor-ssd-p40497-/")</f>
        <v>https://alsi.kz/ru/catalog/hdd/tverdotelnyy-nakopitel-hp-enterprise480gb-sata-6g-read-intensive-sff-bc-multi-vendor-ssd-p40497-/</v>
      </c>
    </row>
    <row r="975" spans="1:5" ht="15" outlineLevel="3">
      <c r="A975" s="18">
        <v>222594</v>
      </c>
      <c r="B975" s="18" t="s">
        <v>3321</v>
      </c>
      <c r="C975" s="19" t="s">
        <v>3322</v>
      </c>
      <c r="D975" s="18" t="s">
        <v>3323</v>
      </c>
      <c r="E975" s="20" t="str">
        <f>HYPERLINK("https://alsi.kz/ru/catalog/hdd/tverdotelnyy-nakopitel-hp-enterprise480gb-sata-6g-read-intensive-sff-bc-pm893-ssdonly-dlxx0-gen1/","https://alsi.kz/ru/catalog/hdd/tverdotelnyy-nakopitel-hp-enterprise480gb-sata-6g-read-intensive-sff-bc-pm893-ssdonly-dlxx0-gen1/")</f>
        <v>https://alsi.kz/ru/catalog/hdd/tverdotelnyy-nakopitel-hp-enterprise480gb-sata-6g-read-intensive-sff-bc-pm893-ssdonly-dlxx0-gen1/</v>
      </c>
    </row>
    <row r="976" spans="1:5" ht="15" outlineLevel="3">
      <c r="A976" s="18">
        <v>214166</v>
      </c>
      <c r="B976" s="18" t="s">
        <v>3324</v>
      </c>
      <c r="C976" s="19" t="s">
        <v>3325</v>
      </c>
      <c r="D976" s="18" t="s">
        <v>3317</v>
      </c>
      <c r="E976" s="20" t="str">
        <f>HYPERLINK("https://alsi.kz/ru/catalog/hdd/tverdotelnyy-nakopitel-hp-enterprise480gb-sata-ri-sff-25in-sc-pm883-ssd-p04560-b21/","https://alsi.kz/ru/catalog/hdd/tverdotelnyy-nakopitel-hp-enterprise480gb-sata-ri-sff-25in-sc-pm883-ssd-p04560-b21/")</f>
        <v>https://alsi.kz/ru/catalog/hdd/tverdotelnyy-nakopitel-hp-enterprise480gb-sata-ri-sff-25in-sc-pm883-ssd-p04560-b21/</v>
      </c>
    </row>
    <row r="977" spans="1:5" ht="15" outlineLevel="3">
      <c r="A977" s="18">
        <v>220175</v>
      </c>
      <c r="B977" s="18" t="s">
        <v>3326</v>
      </c>
      <c r="C977" s="19" t="s">
        <v>3327</v>
      </c>
      <c r="D977" s="18" t="s">
        <v>3328</v>
      </c>
      <c r="E977" s="20" t="str">
        <f>HYPERLINK("https://alsi.kz/ru/catalog/hdd/tverdotelnyy-nakopitel-hp-enterprise16tb-nvme-gen3-mainstream-performance-mixed-use-sff-bc-u3-s/","https://alsi.kz/ru/catalog/hdd/tverdotelnyy-nakopitel-hp-enterprise16tb-nvme-gen3-mainstream-performance-mixed-use-sff-bc-u3-s/")</f>
        <v>https://alsi.kz/ru/catalog/hdd/tverdotelnyy-nakopitel-hp-enterprise16tb-nvme-gen3-mainstream-performance-mixed-use-sff-bc-u3-s/</v>
      </c>
    </row>
    <row r="978" spans="1:5" ht="15" outlineLevel="3">
      <c r="A978" s="18">
        <v>226390</v>
      </c>
      <c r="B978" s="18" t="s">
        <v>3329</v>
      </c>
      <c r="C978" s="19" t="s">
        <v>3330</v>
      </c>
      <c r="D978" s="18" t="s">
        <v>3331</v>
      </c>
      <c r="E978" s="20" t="str">
        <f>HYPERLINK("https://alsi.kz/ru/catalog/hdd/tverdotelnyy-nakopitel-hp-enterprise480gb-sata-6g-read-intensive-sff-sc-pm893-ssd-p47810-b21/","https://alsi.kz/ru/catalog/hdd/tverdotelnyy-nakopitel-hp-enterprise480gb-sata-6g-read-intensive-sff-sc-pm893-ssd-p47810-b21/")</f>
        <v>https://alsi.kz/ru/catalog/hdd/tverdotelnyy-nakopitel-hp-enterprise480gb-sata-6g-read-intensive-sff-sc-pm893-ssd-p47810-b21/</v>
      </c>
    </row>
    <row r="979" spans="1:5" ht="15" outlineLevel="3">
      <c r="A979" s="18">
        <v>228049</v>
      </c>
      <c r="B979" s="18" t="s">
        <v>3332</v>
      </c>
      <c r="C979" s="19" t="s">
        <v>3333</v>
      </c>
      <c r="D979" s="18" t="s">
        <v>3334</v>
      </c>
      <c r="E979" s="20" t="str">
        <f>HYPERLINK("https://alsi.kz/ru/catalog/hdd/tverdotelnyy-nakopitel-hp-enterprise960gb-nvme-gen4-mainstream-performance-read-intensive-sff-bc/","https://alsi.kz/ru/catalog/hdd/tverdotelnyy-nakopitel-hp-enterprise960gb-nvme-gen4-mainstream-performance-read-intensive-sff-bc/")</f>
        <v>https://alsi.kz/ru/catalog/hdd/tverdotelnyy-nakopitel-hp-enterprise960gb-nvme-gen4-mainstream-performance-read-intensive-sff-bc/</v>
      </c>
    </row>
    <row r="980" spans="1:5" ht="15" outlineLevel="3">
      <c r="A980" s="18">
        <v>233122</v>
      </c>
      <c r="B980" s="18" t="s">
        <v>3335</v>
      </c>
      <c r="C980" s="19" t="s">
        <v>3336</v>
      </c>
      <c r="D980" s="18" t="s">
        <v>3337</v>
      </c>
      <c r="E980" s="20" t="str">
        <f>HYPERLINK("https://alsi.kz/ru/catalog/hdd/tverdotelnyy-nakopitel-hp-enterprise960gb-sas-read-intensive-sff-sc-3-year-warranty-multi-vendor/","https://alsi.kz/ru/catalog/hdd/tverdotelnyy-nakopitel-hp-enterprise960gb-sas-read-intensive-sff-sc-3-year-warranty-multi-vendor/")</f>
        <v>https://alsi.kz/ru/catalog/hdd/tverdotelnyy-nakopitel-hp-enterprise960gb-sas-read-intensive-sff-sc-3-year-warranty-multi-vendor/</v>
      </c>
    </row>
    <row r="981" spans="1:5" ht="15" outlineLevel="3">
      <c r="A981" s="18">
        <v>230486</v>
      </c>
      <c r="B981" s="18" t="s">
        <v>3338</v>
      </c>
      <c r="C981" s="19" t="s">
        <v>3339</v>
      </c>
      <c r="D981" s="18" t="s">
        <v>3340</v>
      </c>
      <c r="E981" s="20" t="str">
        <f>HYPERLINK("https://alsi.kz/ru/catalog/hdd/tverdotelnyy-nakopitel-hp-enterprise960gb-sata-6g-read-intensive-lff-lpc-multi-vendor-ssd-p47808/","https://alsi.kz/ru/catalog/hdd/tverdotelnyy-nakopitel-hp-enterprise960gb-sata-6g-read-intensive-lff-lpc-multi-vendor-ssd-p47808/")</f>
        <v>https://alsi.kz/ru/catalog/hdd/tverdotelnyy-nakopitel-hp-enterprise960gb-sata-6g-read-intensive-lff-lpc-multi-vendor-ssd-p47808/</v>
      </c>
    </row>
    <row r="982" spans="1:5" ht="15" outlineLevel="3">
      <c r="A982" s="18">
        <v>229990</v>
      </c>
      <c r="B982" s="18" t="s">
        <v>3341</v>
      </c>
      <c r="C982" s="19" t="s">
        <v>3342</v>
      </c>
      <c r="D982" s="18" t="s">
        <v>3343</v>
      </c>
      <c r="E982" s="20" t="str">
        <f>HYPERLINK("https://alsi.kz/ru/catalog/hdd/tverdotelnyy-nakopitel-hp-enterprisehpe-960gb-sata-6g-read-intensive-sff-bc-3-year-warranty-pm893/","https://alsi.kz/ru/catalog/hdd/tverdotelnyy-nakopitel-hp-enterprisehpe-960gb-sata-6g-read-intensive-sff-bc-3-year-warranty-pm893/")</f>
        <v>https://alsi.kz/ru/catalog/hdd/tverdotelnyy-nakopitel-hp-enterprisehpe-960gb-sata-6g-read-intensive-sff-bc-3-year-warranty-pm893/</v>
      </c>
    </row>
    <row r="983" spans="1:5" ht="15" outlineLevel="3">
      <c r="A983" s="18">
        <v>239379</v>
      </c>
      <c r="B983" s="18" t="s">
        <v>3344</v>
      </c>
      <c r="C983" s="19" t="s">
        <v>3345</v>
      </c>
      <c r="D983" s="18" t="s">
        <v>3346</v>
      </c>
      <c r="E983" s="20" t="str">
        <f>HYPERLINK("https://alsi.kz/ru/catalog/hdd/tverdotelnyy-nakopitel-hpemsa-115tb-sas-ri-sff-m2-6pk-ssd-bdl25-s2e44a/","https://alsi.kz/ru/catalog/hdd/tverdotelnyy-nakopitel-hpemsa-115tb-sas-ri-sff-m2-6pk-ssd-bdl25-s2e44a/")</f>
        <v>https://alsi.kz/ru/catalog/hdd/tverdotelnyy-nakopitel-hpemsa-115tb-sas-ri-sff-m2-6pk-ssd-bdl25-s2e44a/</v>
      </c>
    </row>
    <row r="984" spans="1:5" ht="15" outlineLevel="3">
      <c r="A984" s="18" t="s">
        <v>3347</v>
      </c>
      <c r="B984" s="18" t="s">
        <v>3348</v>
      </c>
      <c r="C984" s="19" t="s">
        <v>3349</v>
      </c>
      <c r="D984" s="18" t="s">
        <v>3350</v>
      </c>
      <c r="E984" s="20" t="str">
        <f>HYPERLINK("https://alsi.kz/ru/catalog/hdd/tverdotelnyy-nakopitel-lenovo-thinksystem-384tb-en-sata-ssd-25-mv-4xb7a38275/","https://alsi.kz/ru/catalog/hdd/tverdotelnyy-nakopitel-lenovo-thinksystem-384tb-en-sata-ssd-25-mv-4xb7a38275/")</f>
        <v>https://alsi.kz/ru/catalog/hdd/tverdotelnyy-nakopitel-lenovo-thinksystem-384tb-en-sata-ssd-25-mv-4xb7a38275/</v>
      </c>
    </row>
    <row r="985" spans="1:5" ht="15" outlineLevel="3">
      <c r="A985" s="18" t="s">
        <v>3351</v>
      </c>
      <c r="B985" s="18" t="s">
        <v>3352</v>
      </c>
      <c r="C985" s="19" t="s">
        <v>3353</v>
      </c>
      <c r="D985" s="18" t="s">
        <v>3354</v>
      </c>
      <c r="E985" s="20" t="str">
        <f>HYPERLINK("https://alsi.kz/ru/catalog/hdd/tverdotelnyy-nakopitel-ssd-dell-192tb-ssd-sas-ise-read-intensive-12gbps-512e-25in-with-35in-hy/","https://alsi.kz/ru/catalog/hdd/tverdotelnyy-nakopitel-ssd-dell-192tb-ssd-sas-ise-read-intensive-12gbps-512e-25in-with-35in-hy/")</f>
        <v>https://alsi.kz/ru/catalog/hdd/tverdotelnyy-nakopitel-ssd-dell-192tb-ssd-sas-ise-read-intensive-12gbps-512e-25in-with-35in-hy/</v>
      </c>
    </row>
    <row r="986" spans="1:5" ht="15" outlineLevel="3">
      <c r="A986" s="18" t="s">
        <v>3355</v>
      </c>
      <c r="B986" s="18" t="s">
        <v>3356</v>
      </c>
      <c r="C986" s="19" t="s">
        <v>3357</v>
      </c>
      <c r="D986" s="18" t="s">
        <v>3358</v>
      </c>
      <c r="E986" s="20" t="str">
        <f>HYPERLINK("https://alsi.kz/ru/catalog/hdd/tverdotelnyy-nakopitel-ssd-dell-384tb-ssd-sas-ise-ri-12gbps-512e-25in-pm6-hot-plug-1-dwpd-cus/","https://alsi.kz/ru/catalog/hdd/tverdotelnyy-nakopitel-ssd-dell-384tb-ssd-sas-ise-ri-12gbps-512e-25in-pm6-hot-plug-1-dwpd-cus/")</f>
        <v>https://alsi.kz/ru/catalog/hdd/tverdotelnyy-nakopitel-ssd-dell-384tb-ssd-sas-ise-ri-12gbps-512e-25in-pm6-hot-plug-1-dwpd-cus/</v>
      </c>
    </row>
    <row r="987" spans="1:5" ht="15" outlineLevel="3">
      <c r="A987" s="18" t="s">
        <v>3359</v>
      </c>
      <c r="B987" s="18" t="s">
        <v>3360</v>
      </c>
      <c r="C987" s="19" t="s">
        <v>3361</v>
      </c>
      <c r="D987" s="18" t="s">
        <v>3362</v>
      </c>
      <c r="E987" s="20" t="str">
        <f>HYPERLINK("https://alsi.kz/ru/catalog/hdd/tverdotelnyy-nakopitel-ssd-dell-960gb-ssd-sas-ise-ri-12gbps-512e-25in-hot-plug-1-dwpd-cus-kit-/","https://alsi.kz/ru/catalog/hdd/tverdotelnyy-nakopitel-ssd-dell-960gb-ssd-sas-ise-ri-12gbps-512e-25in-hot-plug-1-dwpd-cus-kit-/")</f>
        <v>https://alsi.kz/ru/catalog/hdd/tverdotelnyy-nakopitel-ssd-dell-960gb-ssd-sas-ise-ri-12gbps-512e-25in-hot-plug-1-dwpd-cus-kit-/</v>
      </c>
    </row>
    <row r="988" spans="1:5" ht="15" outlineLevel="3">
      <c r="A988" s="18" t="s">
        <v>3363</v>
      </c>
      <c r="B988" s="18" t="s">
        <v>3364</v>
      </c>
      <c r="C988" s="19" t="s">
        <v>3365</v>
      </c>
      <c r="D988" s="18" t="s">
        <v>3366</v>
      </c>
      <c r="E988" s="20" t="str">
        <f>HYPERLINK("https://alsi.kz/ru/catalog/hdd/tverdotelnyy-nakopitel-ssd-dell-480gb-ssd-sata-read-intensive-6gbps-512e-25in-hot-plug35i-400/","https://alsi.kz/ru/catalog/hdd/tverdotelnyy-nakopitel-ssd-dell-480gb-ssd-sata-read-intensive-6gbps-512e-25in-hot-plug35i-400/")</f>
        <v>https://alsi.kz/ru/catalog/hdd/tverdotelnyy-nakopitel-ssd-dell-480gb-ssd-sata-read-intensive-6gbps-512e-25in-hot-plug35i-400/</v>
      </c>
    </row>
    <row r="989" spans="1:5" ht="15" outlineLevel="3">
      <c r="A989" s="18" t="s">
        <v>3367</v>
      </c>
      <c r="B989" s="18" t="s">
        <v>3368</v>
      </c>
      <c r="C989" s="19" t="s">
        <v>3369</v>
      </c>
      <c r="D989" s="18" t="s">
        <v>3370</v>
      </c>
      <c r="E989" s="20" t="str">
        <f>HYPERLINK("","")</f>
        <v>0</v>
      </c>
    </row>
    <row r="990" spans="1:5" ht="15" outlineLevel="3">
      <c r="A990" s="18" t="s">
        <v>3371</v>
      </c>
      <c r="B990" s="18" t="s">
        <v>3372</v>
      </c>
      <c r="C990" s="19" t="s">
        <v>3373</v>
      </c>
      <c r="D990" s="18" t="s">
        <v>3374</v>
      </c>
      <c r="E990" s="20" t="str">
        <f>HYPERLINK("https://alsi.kz/ru/catalog/hdd/tverdotelnyy-nakopitel-ssd-hp-enterprise-960gb-sata-ri-sff-bc-only-dlxx0-gen10-plusdlxx5-gen/","https://alsi.kz/ru/catalog/hdd/tverdotelnyy-nakopitel-ssd-hp-enterprise-960gb-sata-ri-sff-bc-only-dlxx0-gen10-plusdlxx5-gen/")</f>
        <v>https://alsi.kz/ru/catalog/hdd/tverdotelnyy-nakopitel-ssd-hp-enterprise-960gb-sata-ri-sff-bc-only-dlxx0-gen10-plusdlxx5-gen/</v>
      </c>
    </row>
    <row r="991" spans="1:5" ht="15" outlineLevel="3">
      <c r="A991" s="18" t="s">
        <v>3375</v>
      </c>
      <c r="B991" s="18" t="s">
        <v>3329</v>
      </c>
      <c r="C991" s="19" t="s">
        <v>3376</v>
      </c>
      <c r="D991" s="18" t="s">
        <v>3377</v>
      </c>
      <c r="E991" s="20" t="str">
        <f>HYPERLINK("https://alsi.kz/ru/catalog/hdd/tverdotelnyy-nakopitel-ssd-hp-enterprise-480gb-sata-6g-read-intensive-sff-sc-p47810-b21/","https://alsi.kz/ru/catalog/hdd/tverdotelnyy-nakopitel-ssd-hp-enterprise-480gb-sata-6g-read-intensive-sff-sc-p47810-b21/")</f>
        <v>https://alsi.kz/ru/catalog/hdd/tverdotelnyy-nakopitel-ssd-hp-enterprise-480gb-sata-6g-read-intensive-sff-sc-p47810-b21/</v>
      </c>
    </row>
    <row r="992" spans="1:5" ht="15" outlineLevel="3">
      <c r="A992" s="18" t="s">
        <v>3378</v>
      </c>
      <c r="B992" s="18" t="s">
        <v>3379</v>
      </c>
      <c r="C992" s="19" t="s">
        <v>3380</v>
      </c>
      <c r="D992" s="18" t="s">
        <v>3381</v>
      </c>
      <c r="E992" s="20" t="str">
        <f>HYPERLINK("https://alsi.kz/ru/catalog/hdd/tverdotelnyy-nakopitel-ssd-hp-enterprise-960gb-sata-6g-read-intensive-lff-lpc-p09691-b21/","https://alsi.kz/ru/catalog/hdd/tverdotelnyy-nakopitel-ssd-hp-enterprise-960gb-sata-6g-read-intensive-lff-lpc-p09691-b21/")</f>
        <v>https://alsi.kz/ru/catalog/hdd/tverdotelnyy-nakopitel-ssd-hp-enterprise-960gb-sata-6g-read-intensive-lff-lpc-p09691-b21/</v>
      </c>
    </row>
    <row r="993" spans="1:5" ht="15" outlineLevel="3">
      <c r="A993" s="18" t="s">
        <v>3382</v>
      </c>
      <c r="B993" s="18" t="s">
        <v>3383</v>
      </c>
      <c r="C993" s="19" t="s">
        <v>3384</v>
      </c>
      <c r="D993" s="18" t="s">
        <v>3385</v>
      </c>
      <c r="E993" s="20" t="str">
        <f>HYPERLINK("https://alsi.kz/ru/catalog/hdd/tverdotelnyy-nakopitel-ssd-hpe-192tb-sata-6g-mixed-use-sff-bc-pm897-ssd-p44013-b21/","https://alsi.kz/ru/catalog/hdd/tverdotelnyy-nakopitel-ssd-hpe-192tb-sata-6g-mixed-use-sff-bc-pm897-ssd-p44013-b21/")</f>
        <v>https://alsi.kz/ru/catalog/hdd/tverdotelnyy-nakopitel-ssd-hpe-192tb-sata-6g-mixed-use-sff-bc-pm897-ssd-p44013-b21/</v>
      </c>
    </row>
    <row r="994" spans="1:5" ht="15" outlineLevel="3">
      <c r="A994" s="18" t="s">
        <v>3386</v>
      </c>
      <c r="B994" s="18" t="s">
        <v>3387</v>
      </c>
      <c r="C994" s="19" t="s">
        <v>3388</v>
      </c>
      <c r="D994" s="18" t="s">
        <v>3389</v>
      </c>
      <c r="E994" s="20" t="str">
        <f>HYPERLINK("https://alsi.kz/ru/catalog/hdd/tverdotelnyy-nakopitel-ssd-hpe-384tb-sata-6g-mixed-use-sff-bc-s4620-ssd-p47327-b21/","https://alsi.kz/ru/catalog/hdd/tverdotelnyy-nakopitel-ssd-hpe-384tb-sata-6g-mixed-use-sff-bc-s4620-ssd-p47327-b21/")</f>
        <v>https://alsi.kz/ru/catalog/hdd/tverdotelnyy-nakopitel-ssd-hpe-384tb-sata-6g-mixed-use-sff-bc-s4620-ssd-p47327-b21/</v>
      </c>
    </row>
    <row r="995" spans="1:5" ht="15" outlineLevel="3">
      <c r="A995" s="18" t="s">
        <v>3390</v>
      </c>
      <c r="B995" s="18" t="s">
        <v>3391</v>
      </c>
      <c r="C995" s="19" t="s">
        <v>3392</v>
      </c>
      <c r="D995" s="18" t="s">
        <v>3393</v>
      </c>
      <c r="E995" s="20" t="str">
        <f>HYPERLINK("https://alsi.kz/ru/catalog/hdd/tverdotelnyy-nakopitel-ssd-hpe-480gb-sata-6g-read-intensive-m2-multi-vendor-ssd-p47818-b21/","https://alsi.kz/ru/catalog/hdd/tverdotelnyy-nakopitel-ssd-hpe-480gb-sata-6g-read-intensive-m2-multi-vendor-ssd-p47818-b21/")</f>
        <v>https://alsi.kz/ru/catalog/hdd/tverdotelnyy-nakopitel-ssd-hpe-480gb-sata-6g-read-intensive-m2-multi-vendor-ssd-p47818-b21/</v>
      </c>
    </row>
    <row r="996" spans="1:5" ht="15" outlineLevel="3">
      <c r="A996" s="18" t="s">
        <v>3394</v>
      </c>
      <c r="B996" s="18" t="s">
        <v>3341</v>
      </c>
      <c r="C996" s="19" t="s">
        <v>3395</v>
      </c>
      <c r="D996" s="18" t="s">
        <v>3396</v>
      </c>
      <c r="E996" s="20" t="str">
        <f>HYPERLINK("https://alsi.kz/ru/catalog/hdd/tverdotelnyy-nakopitel-ssd-hpe-960gb-sata-6g-read-intensive-sff-bc-pm893-ssd-p44008-b21/","https://alsi.kz/ru/catalog/hdd/tverdotelnyy-nakopitel-ssd-hpe-960gb-sata-6g-read-intensive-sff-bc-pm893-ssd-p44008-b21/")</f>
        <v>https://alsi.kz/ru/catalog/hdd/tverdotelnyy-nakopitel-ssd-hpe-960gb-sata-6g-read-intensive-sff-bc-pm893-ssd-p44008-b21/</v>
      </c>
    </row>
    <row r="997" spans="1:5" ht="15" outlineLevel="2">
      <c r="A997" s="15" t="s">
        <v>3397</v>
      </c>
      <c r="B997" s="16"/>
      <c r="C997" s="16"/>
      <c r="D997" s="17"/>
      <c r="E997" s="14" t="str">
        <f>HYPERLINK("http://alsi.kz/ru/catalog/bloki-pitaniya/","http://alsi.kz/ru/catalog/bloki-pitaniya/")</f>
        <v>http://alsi.kz/ru/catalog/bloki-pitaniya/</v>
      </c>
    </row>
    <row r="998" spans="1:5" ht="15" outlineLevel="3">
      <c r="A998" s="18">
        <v>234916</v>
      </c>
      <c r="B998" s="18" t="s">
        <v>3398</v>
      </c>
      <c r="C998" s="19" t="s">
        <v>3399</v>
      </c>
      <c r="D998" s="18" t="s">
        <v>3400</v>
      </c>
      <c r="E998" s="20" t="str">
        <f>HYPERLINK("https://alsi.kz/ru/catalog/bloki-pitaniya/istochnik-pitaniya-hp-enterprise-1000w-flex-slot-titanium-p03178-b21/","https://alsi.kz/ru/catalog/bloki-pitaniya/istochnik-pitaniya-hp-enterprise-1000w-flex-slot-titanium-p03178-b21/")</f>
        <v>https://alsi.kz/ru/catalog/bloki-pitaniya/istochnik-pitaniya-hp-enterprise-1000w-flex-slot-titanium-p03178-b21/</v>
      </c>
    </row>
    <row r="999" spans="1:5" ht="15" outlineLevel="3">
      <c r="A999" s="18">
        <v>176092</v>
      </c>
      <c r="B999" s="18" t="s">
        <v>3401</v>
      </c>
      <c r="C999" s="19" t="s">
        <v>3402</v>
      </c>
      <c r="D999" s="18" t="s">
        <v>3403</v>
      </c>
      <c r="E999" s="20" t="str">
        <f>HYPERLINK("https://alsi.kz/ru/catalog/bloki-pitaniya/istochnik-pitaniya-hp-enterprise-800w-flex-slot-platinum-865414-b21/","https://alsi.kz/ru/catalog/bloki-pitaniya/istochnik-pitaniya-hp-enterprise-800w-flex-slot-platinum-865414-b21/")</f>
        <v>https://alsi.kz/ru/catalog/bloki-pitaniya/istochnik-pitaniya-hp-enterprise-800w-flex-slot-platinum-865414-b21/</v>
      </c>
    </row>
    <row r="1000" spans="1:5" ht="15" outlineLevel="3">
      <c r="A1000" s="18">
        <v>208542</v>
      </c>
      <c r="B1000" s="18" t="s">
        <v>3404</v>
      </c>
      <c r="C1000" s="19" t="s">
        <v>3405</v>
      </c>
      <c r="D1000" s="18" t="s">
        <v>3406</v>
      </c>
      <c r="E1000" s="20" t="str">
        <f>HYPERLINK("https://alsi.kz/ru/catalog/bloki-pitaniya/istochnik-pitaniya-hp-enterprise-800w-flex-slot-titanium-865438-b21/","https://alsi.kz/ru/catalog/bloki-pitaniya/istochnik-pitaniya-hp-enterprise-800w-flex-slot-titanium-865438-b21/")</f>
        <v>https://alsi.kz/ru/catalog/bloki-pitaniya/istochnik-pitaniya-hp-enterprise-800w-flex-slot-titanium-865438-b21/</v>
      </c>
    </row>
    <row r="1001" spans="1:5" ht="15" outlineLevel="3">
      <c r="A1001" s="18">
        <v>222262</v>
      </c>
      <c r="B1001" s="18" t="s">
        <v>3407</v>
      </c>
      <c r="C1001" s="19" t="s">
        <v>3408</v>
      </c>
      <c r="D1001" s="18" t="s">
        <v>3409</v>
      </c>
      <c r="E1001" s="20" t="str">
        <f>HYPERLINK("https://alsi.kz/ru/catalog/bloki-pitaniya/istochnik-pitaniya-hpe-hpe-1600w-flex-slot-platinum-p38997-b21/","https://alsi.kz/ru/catalog/bloki-pitaniya/istochnik-pitaniya-hpe-hpe-1600w-flex-slot-platinum-p38997-b21/")</f>
        <v>https://alsi.kz/ru/catalog/bloki-pitaniya/istochnik-pitaniya-hpe-hpe-1600w-flex-slot-platinum-p38997-b21/</v>
      </c>
    </row>
    <row r="1002" spans="1:5" ht="15" outlineLevel="3">
      <c r="A1002" s="18">
        <v>217496</v>
      </c>
      <c r="B1002" s="18" t="s">
        <v>3410</v>
      </c>
      <c r="C1002" s="19" t="s">
        <v>3411</v>
      </c>
      <c r="D1002" s="18" t="s">
        <v>3412</v>
      </c>
      <c r="E1002" s="20" t="str">
        <f>HYPERLINK("https://alsi.kz/ru/catalog/bloki-pitaniya/istochnik-pitaniya-hp-enterprise-hpe-800w-flex-slot-platinum-p38995-b21/","https://alsi.kz/ru/catalog/bloki-pitaniya/istochnik-pitaniya-hp-enterprise-hpe-800w-flex-slot-platinum-p38995-b21/")</f>
        <v>https://alsi.kz/ru/catalog/bloki-pitaniya/istochnik-pitaniya-hp-enterprise-hpe-800w-flex-slot-platinum-p38995-b21/</v>
      </c>
    </row>
    <row r="1003" spans="1:5" ht="15" outlineLevel="2">
      <c r="A1003" s="15" t="s">
        <v>3413</v>
      </c>
      <c r="B1003" s="16"/>
      <c r="C1003" s="16"/>
      <c r="D1003" s="17"/>
      <c r="E1003" s="14" t="str">
        <f>HYPERLINK("http://alsi.kz/ru/catalog/ventilyatory/","http://alsi.kz/ru/catalog/ventilyatory/")</f>
        <v>http://alsi.kz/ru/catalog/ventilyatory/</v>
      </c>
    </row>
    <row r="1004" spans="1:5" ht="15" outlineLevel="3">
      <c r="A1004" s="18">
        <v>237788</v>
      </c>
      <c r="B1004" s="18" t="s">
        <v>3414</v>
      </c>
      <c r="C1004" s="19" t="s">
        <v>3415</v>
      </c>
      <c r="D1004" s="18" t="s">
        <v>3416</v>
      </c>
      <c r="E1004" s="20" t="str">
        <f>HYPERLINK("https://alsi.kz/ru/catalog/ventilyatory/ventilyator-dell-poweredge-r7525r750-standard-fan-customer-kit-v3-121-bbbj/","https://alsi.kz/ru/catalog/ventilyatory/ventilyator-dell-poweredge-r7525r750-standard-fan-customer-kit-v3-121-bbbj/")</f>
        <v>https://alsi.kz/ru/catalog/ventilyatory/ventilyator-dell-poweredge-r7525r750-standard-fan-customer-kit-v3-121-bbbj/</v>
      </c>
    </row>
    <row r="1005" spans="1:5" ht="15" outlineLevel="3">
      <c r="A1005" s="18">
        <v>239824</v>
      </c>
      <c r="B1005" s="18" t="s">
        <v>3417</v>
      </c>
      <c r="C1005" s="19" t="s">
        <v>3418</v>
      </c>
      <c r="D1005" s="18" t="s">
        <v>3419</v>
      </c>
      <c r="E1005" s="20" t="str">
        <f>HYPERLINK("https://alsi.kz/ru/catalog/ventilyatory/ventilyator-dell-standard-fan-poweredge-r660xs-cus-kit-384-bdlj/","https://alsi.kz/ru/catalog/ventilyatory/ventilyator-dell-standard-fan-poweredge-r660xs-cus-kit-384-bdlj/")</f>
        <v>https://alsi.kz/ru/catalog/ventilyatory/ventilyator-dell-standard-fan-poweredge-r660xs-cus-kit-384-bdlj/</v>
      </c>
    </row>
    <row r="1006" spans="1:5" ht="15" outlineLevel="3">
      <c r="A1006" s="18">
        <v>218247</v>
      </c>
      <c r="B1006" s="18" t="s">
        <v>3420</v>
      </c>
      <c r="C1006" s="19" t="s">
        <v>3421</v>
      </c>
      <c r="D1006" s="18" t="s">
        <v>3422</v>
      </c>
      <c r="E1006" s="20" t="str">
        <f>HYPERLINK("https://alsi.kz/ru/catalog/ventilyatory/ventilyator-hp-enterprise-hpe-dl38x-gen10-plus-maximum-performance-fan-kit-p14608-b21/","https://alsi.kz/ru/catalog/ventilyatory/ventilyator-hp-enterprise-hpe-dl38x-gen10-plus-maximum-performance-fan-kit-p14608-b21/")</f>
        <v>https://alsi.kz/ru/catalog/ventilyatory/ventilyator-hp-enterprise-hpe-dl38x-gen10-plus-maximum-performance-fan-kit-p14608-b21/</v>
      </c>
    </row>
    <row r="1007" spans="1:5" ht="15" outlineLevel="3">
      <c r="A1007" s="18">
        <v>219105</v>
      </c>
      <c r="B1007" s="18" t="s">
        <v>3423</v>
      </c>
      <c r="C1007" s="19" t="s">
        <v>3424</v>
      </c>
      <c r="D1007" s="18" t="s">
        <v>3425</v>
      </c>
      <c r="E1007" s="20" t="str">
        <f>HYPERLINK("https://alsi.kz/ru/catalog/ventilyatory/ventilyator-hp-enterprise-proliant-dl300-gen10-plus-2u-standard-fan-kit-p37042-b21/","https://alsi.kz/ru/catalog/ventilyatory/ventilyator-hp-enterprise-proliant-dl300-gen10-plus-2u-standard-fan-kit-p37042-b21/")</f>
        <v>https://alsi.kz/ru/catalog/ventilyatory/ventilyator-hp-enterprise-proliant-dl300-gen10-plus-2u-standard-fan-kit-p37042-b21/</v>
      </c>
    </row>
    <row r="1008" spans="1:5" ht="15" outlineLevel="3">
      <c r="A1008" s="18">
        <v>233474</v>
      </c>
      <c r="B1008" s="18" t="s">
        <v>3426</v>
      </c>
      <c r="C1008" s="19" t="s">
        <v>3427</v>
      </c>
      <c r="D1008" s="18" t="s">
        <v>3428</v>
      </c>
      <c r="E1008" s="20" t="str">
        <f>HYPERLINK("https://alsi.kz/ru/catalog/ventilyatory/ventilyator-hpe-proliant-dl3x0-gen11-1u-high-performance-fan-kit-p48908-b21/","https://alsi.kz/ru/catalog/ventilyatory/ventilyator-hpe-proliant-dl3x0-gen11-1u-high-performance-fan-kit-p48908-b21/")</f>
        <v>https://alsi.kz/ru/catalog/ventilyatory/ventilyator-hpe-proliant-dl3x0-gen11-1u-high-performance-fan-kit-p48908-b21/</v>
      </c>
    </row>
    <row r="1009" spans="1:5" ht="15" outlineLevel="2">
      <c r="A1009" s="15" t="s">
        <v>3429</v>
      </c>
      <c r="B1009" s="16"/>
      <c r="C1009" s="16"/>
      <c r="D1009" s="17"/>
      <c r="E1009" s="14" t="str">
        <f>HYPERLINK("http://alsi.kz/ru/catalog/komplektuyushchie-k-serveram/","http://alsi.kz/ru/catalog/komplektuyushchie-k-serveram/")</f>
        <v>http://alsi.kz/ru/catalog/komplektuyushchie-k-serveram/</v>
      </c>
    </row>
    <row r="1010" spans="1:5" ht="15" outlineLevel="3">
      <c r="A1010" s="18">
        <v>174920</v>
      </c>
      <c r="B1010" s="18" t="s">
        <v>3430</v>
      </c>
      <c r="C1010" s="19" t="s">
        <v>3431</v>
      </c>
      <c r="D1010" s="18" t="s">
        <v>3432</v>
      </c>
      <c r="E1010" s="20" t="str">
        <f>HYPERLINK("https://alsi.kz/ru/catalog/komplektuyushchie-k-serveram/blok-raspredeleniya-pitaniya-hp-enterprise-g2-basic-36kvaiec-c20-detachable-16a100-240v-outlets-20/","https://alsi.kz/ru/catalog/komplektuyushchie-k-serveram/blok-raspredeleniya-pitaniya-hp-enterprise-g2-basic-36kvaiec-c20-detachable-16a100-240v-outlets-20/")</f>
        <v>https://alsi.kz/ru/catalog/komplektuyushchie-k-serveram/blok-raspredeleniya-pitaniya-hp-enterprise-g2-basic-36kvaiec-c20-detachable-16a100-240v-outlets-20/</v>
      </c>
    </row>
    <row r="1011" spans="1:5" ht="15" outlineLevel="3">
      <c r="A1011" s="18">
        <v>231592</v>
      </c>
      <c r="B1011" s="18" t="s">
        <v>3433</v>
      </c>
      <c r="C1011" s="19" t="s">
        <v>3434</v>
      </c>
      <c r="D1011" s="18" t="s">
        <v>3435</v>
      </c>
      <c r="E1011" s="20" t="str">
        <f>HYPERLINK("https://alsi.kz/ru/catalog/komplektuyushchie-k-serveram/istochnik-pitaniya-hp-enterprise-hpe-g2-basic-92kva50a-term-block-40a208v-outlets-30-c13-6-c19/","https://alsi.kz/ru/catalog/komplektuyushchie-k-serveram/istochnik-pitaniya-hp-enterprise-hpe-g2-basic-92kva50a-term-block-40a208v-outlets-30-c13-6-c19/")</f>
        <v>https://alsi.kz/ru/catalog/komplektuyushchie-k-serveram/istochnik-pitaniya-hp-enterprise-hpe-g2-basic-92kva50a-term-block-40a208v-outlets-30-c13-6-c19/</v>
      </c>
    </row>
    <row r="1012" spans="1:5" ht="15" outlineLevel="3">
      <c r="A1012" s="18" t="s">
        <v>3436</v>
      </c>
      <c r="B1012" s="18" t="s">
        <v>3437</v>
      </c>
      <c r="C1012" s="19" t="s">
        <v>3438</v>
      </c>
      <c r="D1012" s="18" t="s">
        <v>3439</v>
      </c>
      <c r="E1012" s="20" t="str">
        <f>HYPERLINK("https://alsi.kz/ru/catalog/komplektuyushchie-k-serveram/ventilyator-hp-enterprise-proliant-dl36x-gen10-plus-standard-fan-kit-p37861-b21-bqk/","https://alsi.kz/ru/catalog/komplektuyushchie-k-serveram/ventilyator-hp-enterprise-proliant-dl36x-gen10-plus-standard-fan-kit-p37861-b21-bqk/")</f>
        <v>https://alsi.kz/ru/catalog/komplektuyushchie-k-serveram/ventilyator-hp-enterprise-proliant-dl36x-gen10-plus-standard-fan-kit-p37861-b21-bqk/</v>
      </c>
    </row>
    <row r="1013" spans="1:5" ht="15" outlineLevel="3">
      <c r="A1013" s="18" t="s">
        <v>3440</v>
      </c>
      <c r="B1013" s="18" t="s">
        <v>3398</v>
      </c>
      <c r="C1013" s="19" t="s">
        <v>3441</v>
      </c>
      <c r="D1013" s="18" t="s">
        <v>3442</v>
      </c>
      <c r="E1013" s="20" t="str">
        <f>HYPERLINK("https://alsi.kz/ru/catalog/komplektuyushchie-k-serveram/istochnik-pitaniya-hp-enterprise-1000w-flex-slot-titanium-hot-plug-power-supply-kit-p03178-b21/","https://alsi.kz/ru/catalog/komplektuyushchie-k-serveram/istochnik-pitaniya-hp-enterprise-1000w-flex-slot-titanium-hot-plug-power-supply-kit-p03178-b21/")</f>
        <v>https://alsi.kz/ru/catalog/komplektuyushchie-k-serveram/istochnik-pitaniya-hp-enterprise-1000w-flex-slot-titanium-hot-plug-power-supply-kit-p03178-b21/</v>
      </c>
    </row>
    <row r="1014" spans="1:5" ht="15" outlineLevel="3">
      <c r="A1014" s="18">
        <v>176691</v>
      </c>
      <c r="B1014" s="18" t="s">
        <v>3443</v>
      </c>
      <c r="C1014" s="19" t="s">
        <v>3444</v>
      </c>
      <c r="D1014" s="18" t="s">
        <v>2380</v>
      </c>
      <c r="E1014" s="20" t="str">
        <f>HYPERLINK("https://alsi.kz/ru/catalog/komplektuyushchie-k-serveram/kabel-hp-enterprise-c19---c20-ww-250v-16amp-q0p72a/","https://alsi.kz/ru/catalog/komplektuyushchie-k-serveram/kabel-hp-enterprise-c19---c20-ww-250v-16amp-q0p72a/")</f>
        <v>https://alsi.kz/ru/catalog/komplektuyushchie-k-serveram/kabel-hp-enterprise-c19---c20-ww-250v-16amp-q0p72a/</v>
      </c>
    </row>
    <row r="1015" spans="1:5" ht="15" outlineLevel="3">
      <c r="A1015" s="18">
        <v>60118</v>
      </c>
      <c r="B1015" s="18" t="s">
        <v>3445</v>
      </c>
      <c r="C1015" s="19" t="s">
        <v>3446</v>
      </c>
      <c r="D1015" s="18" t="s">
        <v>3447</v>
      </c>
      <c r="E1015" s="20" t="str">
        <f>HYPERLINK("https://alsi.kz/ru/catalog/komplektuyushchie-k-serveram/nabor-instrumentov-hp-af099a/","https://alsi.kz/ru/catalog/komplektuyushchie-k-serveram/nabor-instrumentov-hp-af099a/")</f>
        <v>https://alsi.kz/ru/catalog/komplektuyushchie-k-serveram/nabor-instrumentov-hp-af099a/</v>
      </c>
    </row>
    <row r="1016" spans="1:5" ht="15" outlineLevel="3">
      <c r="A1016" s="18" t="s">
        <v>3448</v>
      </c>
      <c r="B1016" s="18" t="s">
        <v>3449</v>
      </c>
      <c r="C1016" s="19" t="s">
        <v>3450</v>
      </c>
      <c r="D1016" s="18" t="s">
        <v>3451</v>
      </c>
      <c r="E1016" s="20" t="str">
        <f>HYPERLINK("https://alsi.kz/ru/catalog/komplektuyushchie-k-serveram/radiator-hp-enterprise-dl380-gen10-high-performance-heat-sink-kit-qty-2-826706-b21/","https://alsi.kz/ru/catalog/komplektuyushchie-k-serveram/radiator-hp-enterprise-dl380-gen10-high-performance-heat-sink-kit-qty-2-826706-b21/")</f>
        <v>https://alsi.kz/ru/catalog/komplektuyushchie-k-serveram/radiator-hp-enterprise-dl380-gen10-high-performance-heat-sink-kit-qty-2-826706-b21/</v>
      </c>
    </row>
    <row r="1017" spans="1:5" ht="15" outlineLevel="3">
      <c r="A1017" s="18" t="s">
        <v>3452</v>
      </c>
      <c r="B1017" s="18" t="s">
        <v>3453</v>
      </c>
      <c r="C1017" s="19" t="s">
        <v>3454</v>
      </c>
      <c r="D1017" s="18" t="s">
        <v>3455</v>
      </c>
      <c r="E1017" s="20" t="str">
        <f>HYPERLINK("https://alsi.kz/ru/catalog/komplektuyushchie-k-serveram/setevaya-karta-hpe-intel-e810-xxvda2-ethernet-1025gb-2-port-sfp28-adapter-p08443-b21/","https://alsi.kz/ru/catalog/komplektuyushchie-k-serveram/setevaya-karta-hpe-intel-e810-xxvda2-ethernet-1025gb-2-port-sfp28-adapter-p08443-b21/")</f>
        <v>https://alsi.kz/ru/catalog/komplektuyushchie-k-serveram/setevaya-karta-hpe-intel-e810-xxvda2-ethernet-1025gb-2-port-sfp28-adapter-p08443-b21/</v>
      </c>
    </row>
    <row r="1018" spans="1:5" ht="15" outlineLevel="3">
      <c r="A1018" s="18" t="s">
        <v>3456</v>
      </c>
      <c r="B1018" s="18" t="s">
        <v>3457</v>
      </c>
      <c r="C1018" s="19" t="s">
        <v>3458</v>
      </c>
      <c r="D1018" s="18" t="s">
        <v>3459</v>
      </c>
      <c r="E1018" s="20" t="str">
        <f>HYPERLINK("https://alsi.kz/ru/catalog/komplektuyushchie-k-serveram/setevoy-adapter-hpe-bcm-57414-10_25gbe-2p-sfp28-ocp3-adptr-p10115-b21/","https://alsi.kz/ru/catalog/komplektuyushchie-k-serveram/setevoy-adapter-hpe-bcm-57414-10_25gbe-2p-sfp28-ocp3-adptr-p10115-b21/")</f>
        <v>https://alsi.kz/ru/catalog/komplektuyushchie-k-serveram/setevoy-adapter-hpe-bcm-57414-10_25gbe-2p-sfp28-ocp3-adptr-p10115-b21/</v>
      </c>
    </row>
    <row r="1019" spans="1:5" ht="15" outlineLevel="3">
      <c r="A1019" s="18" t="s">
        <v>3460</v>
      </c>
      <c r="B1019" s="18" t="s">
        <v>3461</v>
      </c>
      <c r="C1019" s="19" t="s">
        <v>3462</v>
      </c>
      <c r="D1019" s="18" t="s">
        <v>3463</v>
      </c>
      <c r="E1019" s="20" t="str">
        <f>HYPERLINK("https://alsi.kz/ru/catalog/komplektuyushchie-k-serveram/setevoy-adapter-hpe-marvell-ql41232hlcu-ethernet-1025gb-2-port-sfp28-p22702-b21/","https://alsi.kz/ru/catalog/komplektuyushchie-k-serveram/setevoy-adapter-hpe-marvell-ql41232hlcu-ethernet-1025gb-2-port-sfp28-p22702-b21/")</f>
        <v>https://alsi.kz/ru/catalog/komplektuyushchie-k-serveram/setevoy-adapter-hpe-marvell-ql41232hlcu-ethernet-1025gb-2-port-sfp28-p22702-b21/</v>
      </c>
    </row>
    <row r="1020" spans="1:5" ht="15" outlineLevel="3">
      <c r="A1020" s="18" t="s">
        <v>3464</v>
      </c>
      <c r="B1020" s="18" t="s">
        <v>3465</v>
      </c>
      <c r="C1020" s="19" t="s">
        <v>3466</v>
      </c>
      <c r="D1020" s="18" t="s">
        <v>3467</v>
      </c>
      <c r="E1020" s="20" t="str">
        <f>HYPERLINK("https://alsi.kz/ru/catalog/komplektuyushchie-k-serveram/setevoy-kabel-dellemc-networking-cableom4-lclc-fiber-cable-optics-required-5meter-470-acly/","https://alsi.kz/ru/catalog/komplektuyushchie-k-serveram/setevoy-kabel-dellemc-networking-cableom4-lclc-fiber-cable-optics-required-5meter-470-acly/")</f>
        <v>https://alsi.kz/ru/catalog/komplektuyushchie-k-serveram/setevoy-kabel-dellemc-networking-cableom4-lclc-fiber-cable-optics-required-5meter-470-acly/</v>
      </c>
    </row>
    <row r="1021" spans="1:5" ht="15" outlineLevel="3">
      <c r="A1021" s="18" t="s">
        <v>3468</v>
      </c>
      <c r="B1021" s="18" t="s">
        <v>3469</v>
      </c>
      <c r="C1021" s="19" t="s">
        <v>3470</v>
      </c>
      <c r="D1021" s="18" t="s">
        <v>3471</v>
      </c>
      <c r="E1021" s="20" t="str">
        <f>HYPERLINK("https://alsi.kz/ru/catalog/komplektuyushchie-k-serveram/shassi-dell-r750xs-16sffbroadcom-5720-dual-port-1gb-on-board-lomidrac9-enterprise-15g-210-azyq-ch/","https://alsi.kz/ru/catalog/komplektuyushchie-k-serveram/shassi-dell-r750xs-16sffbroadcom-5720-dual-port-1gb-on-board-lomidrac9-enterprise-15g-210-azyq-ch/")</f>
        <v>https://alsi.kz/ru/catalog/komplektuyushchie-k-serveram/shassi-dell-r750xs-16sffbroadcom-5720-dual-port-1gb-on-board-lomidrac9-enterprise-15g-210-azyq-ch/</v>
      </c>
    </row>
    <row r="1022" spans="1:5" ht="15" outlineLevel="2">
      <c r="A1022" s="15" t="s">
        <v>3472</v>
      </c>
      <c r="B1022" s="16"/>
      <c r="C1022" s="16"/>
      <c r="D1022" s="17"/>
      <c r="E1022" s="14" t="str">
        <f>HYPERLINK("http://alsi.kz/ru/catalog/kontrollery/","http://alsi.kz/ru/catalog/kontrollery/")</f>
        <v>http://alsi.kz/ru/catalog/kontrollery/</v>
      </c>
    </row>
    <row r="1023" spans="1:5" ht="15" outlineLevel="3">
      <c r="A1023" s="18">
        <v>220179</v>
      </c>
      <c r="B1023" s="18" t="s">
        <v>3473</v>
      </c>
      <c r="C1023" s="19" t="s">
        <v>3474</v>
      </c>
      <c r="D1023" s="18" t="s">
        <v>3475</v>
      </c>
      <c r="E1023" s="20" t="str">
        <f>HYPERLINK("https://alsi.kz/ru/catalog/kontrollery/raid-kontroller-hp-enterprise-broadcom-megaraid-mr216i-a-x16-lanes-without-cache-nvmesas-12g-contro/","https://alsi.kz/ru/catalog/kontrollery/raid-kontroller-hp-enterprise-broadcom-megaraid-mr216i-a-x16-lanes-without-cache-nvmesas-12g-contro/")</f>
        <v>https://alsi.kz/ru/catalog/kontrollery/raid-kontroller-hp-enterprise-broadcom-megaraid-mr216i-a-x16-lanes-without-cache-nvmesas-12g-contro/</v>
      </c>
    </row>
    <row r="1024" spans="1:5" ht="15" outlineLevel="3">
      <c r="A1024" s="18">
        <v>220180</v>
      </c>
      <c r="B1024" s="18" t="s">
        <v>3476</v>
      </c>
      <c r="C1024" s="19" t="s">
        <v>3477</v>
      </c>
      <c r="D1024" s="18" t="s">
        <v>138</v>
      </c>
      <c r="E1024" s="20" t="str">
        <f>HYPERLINK("https://alsi.kz/ru/catalog/kontrollery/raid-kontroller-hp-enterprise-broadcom-megaraid-mr216i-p-x16-lanes-without-cache-nvmesas-12g-contro/","https://alsi.kz/ru/catalog/kontrollery/raid-kontroller-hp-enterprise-broadcom-megaraid-mr216i-p-x16-lanes-without-cache-nvmesas-12g-contro/")</f>
        <v>https://alsi.kz/ru/catalog/kontrollery/raid-kontroller-hp-enterprise-broadcom-megaraid-mr216i-p-x16-lanes-without-cache-nvmesas-12g-contro/</v>
      </c>
    </row>
    <row r="1025" spans="1:5" ht="15" outlineLevel="3">
      <c r="A1025" s="18">
        <v>220178</v>
      </c>
      <c r="B1025" s="18" t="s">
        <v>3478</v>
      </c>
      <c r="C1025" s="19" t="s">
        <v>3479</v>
      </c>
      <c r="D1025" s="18" t="s">
        <v>3480</v>
      </c>
      <c r="E1025" s="20" t="str">
        <f>HYPERLINK("https://alsi.kz/ru/catalog/kontrollery/raid-kontroller-hp-enterprise-broadcom-megaraid-mr416i-p-x16-lanes-4gb-cache-nvmesas-12g-controller/","https://alsi.kz/ru/catalog/kontrollery/raid-kontroller-hp-enterprise-broadcom-megaraid-mr416i-p-x16-lanes-4gb-cache-nvmesas-12g-controller/")</f>
        <v>https://alsi.kz/ru/catalog/kontrollery/raid-kontroller-hp-enterprise-broadcom-megaraid-mr416i-p-x16-lanes-4gb-cache-nvmesas-12g-controller/</v>
      </c>
    </row>
    <row r="1026" spans="1:5" ht="15" outlineLevel="3">
      <c r="A1026" s="18">
        <v>238855</v>
      </c>
      <c r="B1026" s="18" t="s">
        <v>3481</v>
      </c>
      <c r="C1026" s="19" t="s">
        <v>3482</v>
      </c>
      <c r="D1026" s="18" t="s">
        <v>3483</v>
      </c>
      <c r="E1026" s="20" t="str">
        <f>HYPERLINK("https://alsi.kz/ru/catalog/kontrollery/raid-kontroller-hpe-mr408i-o-gen11-x8-lanes-4gb-cache-ocp-spdm-storage-controller-p58335-b21/","https://alsi.kz/ru/catalog/kontrollery/raid-kontroller-hpe-mr408i-o-gen11-x8-lanes-4gb-cache-ocp-spdm-storage-controller-p58335-b21/")</f>
        <v>https://alsi.kz/ru/catalog/kontrollery/raid-kontroller-hpe-mr408i-o-gen11-x8-lanes-4gb-cache-ocp-spdm-storage-controller-p58335-b21/</v>
      </c>
    </row>
    <row r="1027" spans="1:5" ht="15" outlineLevel="3">
      <c r="A1027" s="18">
        <v>233473</v>
      </c>
      <c r="B1027" s="18" t="s">
        <v>3484</v>
      </c>
      <c r="C1027" s="19" t="s">
        <v>3485</v>
      </c>
      <c r="D1027" s="18" t="s">
        <v>3486</v>
      </c>
      <c r="E1027" s="20" t="str">
        <f>HYPERLINK("https://alsi.kz/ru/catalog/kontrollery/raid-kontroller-hpe-mr416i-o-p47781-b21/","https://alsi.kz/ru/catalog/kontrollery/raid-kontroller-hpe-mr416i-o-p47781-b21/")</f>
        <v>https://alsi.kz/ru/catalog/kontrollery/raid-kontroller-hpe-mr416i-o-p47781-b21/</v>
      </c>
    </row>
    <row r="1028" spans="1:5" ht="15" outlineLevel="3">
      <c r="A1028" s="18">
        <v>233459</v>
      </c>
      <c r="B1028" s="18" t="s">
        <v>3487</v>
      </c>
      <c r="C1028" s="19" t="s">
        <v>3488</v>
      </c>
      <c r="D1028" s="18" t="s">
        <v>3489</v>
      </c>
      <c r="E1028" s="20" t="str">
        <f>HYPERLINK("https://alsi.kz/ru/catalog/kontrollery/raid-kontroller-hp-enterprise-mr416i-p-p47777-b21/","https://alsi.kz/ru/catalog/kontrollery/raid-kontroller-hp-enterprise-mr416i-p-p47777-b21/")</f>
        <v>https://alsi.kz/ru/catalog/kontrollery/raid-kontroller-hp-enterprise-mr416i-p-p47777-b21/</v>
      </c>
    </row>
    <row r="1029" spans="1:5" ht="15" outlineLevel="3">
      <c r="A1029" s="18">
        <v>175076</v>
      </c>
      <c r="B1029" s="18" t="s">
        <v>3490</v>
      </c>
      <c r="C1029" s="19" t="s">
        <v>3491</v>
      </c>
      <c r="D1029" s="18" t="s">
        <v>3492</v>
      </c>
      <c r="E1029" s="20" t="str">
        <f>HYPERLINK("https://alsi.kz/ru/catalog/kontrollery/raid-kontroller-hp-enterprise-smart-array-e208i-a-sr-gen10-8-internal-lanesno-cache-12g-sas-modul/","https://alsi.kz/ru/catalog/kontrollery/raid-kontroller-hp-enterprise-smart-array-e208i-a-sr-gen10-8-internal-lanesno-cache-12g-sas-modul/")</f>
        <v>https://alsi.kz/ru/catalog/kontrollery/raid-kontroller-hp-enterprise-smart-array-e208i-a-sr-gen10-8-internal-lanesno-cache-12g-sas-modul/</v>
      </c>
    </row>
    <row r="1030" spans="1:5" ht="15" outlineLevel="3">
      <c r="A1030" s="18">
        <v>187901</v>
      </c>
      <c r="B1030" s="18" t="s">
        <v>3493</v>
      </c>
      <c r="C1030" s="19" t="s">
        <v>3494</v>
      </c>
      <c r="D1030" s="18" t="s">
        <v>3495</v>
      </c>
      <c r="E1030" s="20" t="str">
        <f>HYPERLINK("https://alsi.kz/ru/catalog/kontrollery/raid-kontroller-hp-enterprise-smart-array-p816i-a-sr-gen10-16-int-lanes4gb-cachesmartcache-12g-s/","https://alsi.kz/ru/catalog/kontrollery/raid-kontroller-hp-enterprise-smart-array-p816i-a-sr-gen10-16-int-lanes4gb-cachesmartcache-12g-s/")</f>
        <v>https://alsi.kz/ru/catalog/kontrollery/raid-kontroller-hp-enterprise-smart-array-p816i-a-sr-gen10-16-int-lanes4gb-cachesmartcache-12g-s/</v>
      </c>
    </row>
    <row r="1031" spans="1:5" ht="15" outlineLevel="3">
      <c r="A1031" s="18">
        <v>184471</v>
      </c>
      <c r="B1031" s="18" t="s">
        <v>3496</v>
      </c>
      <c r="C1031" s="19" t="s">
        <v>3497</v>
      </c>
      <c r="D1031" s="18" t="s">
        <v>3498</v>
      </c>
      <c r="E1031" s="20" t="str">
        <f>HYPERLINK("https://alsi.kz/ru/catalog/kontrollery/raid-kontroller-hp-enterprise-smart-array-p816i-a-sr-gen10-16-internal-lanes4gb-cachesmartcache/","https://alsi.kz/ru/catalog/kontrollery/raid-kontroller-hp-enterprise-smart-array-p816i-a-sr-gen10-16-internal-lanes4gb-cachesmartcache/")</f>
        <v>https://alsi.kz/ru/catalog/kontrollery/raid-kontroller-hp-enterprise-smart-array-p816i-a-sr-gen10-16-internal-lanes4gb-cachesmartcache/</v>
      </c>
    </row>
    <row r="1032" spans="1:5" ht="15" outlineLevel="3">
      <c r="A1032" s="18">
        <v>220106</v>
      </c>
      <c r="B1032" s="18" t="s">
        <v>3499</v>
      </c>
      <c r="C1032" s="19" t="s">
        <v>3500</v>
      </c>
      <c r="D1032" s="18" t="s">
        <v>3501</v>
      </c>
      <c r="E1032" s="20" t="str">
        <f>HYPERLINK("https://alsi.kz/ru/catalog/kontrollery/adapter-glavnoy-shiny-hpe-hpe-sn1610e-32gb-2p-fc-hba-r2j63a/","https://alsi.kz/ru/catalog/kontrollery/adapter-glavnoy-shiny-hpe-hpe-sn1610e-32gb-2p-fc-hba-r2j63a/")</f>
        <v>https://alsi.kz/ru/catalog/kontrollery/adapter-glavnoy-shiny-hpe-hpe-sn1610e-32gb-2p-fc-hba-r2j63a/</v>
      </c>
    </row>
    <row r="1033" spans="1:5" ht="15" outlineLevel="3">
      <c r="A1033" s="18">
        <v>188683</v>
      </c>
      <c r="B1033" s="18" t="s">
        <v>3502</v>
      </c>
      <c r="C1033" s="19" t="s">
        <v>3503</v>
      </c>
      <c r="D1033" s="18" t="s">
        <v>3504</v>
      </c>
      <c r="E1033" s="20" t="str">
        <f>HYPERLINK("https://alsi.kz/ru/catalog/kontrollery/adapter-glavnoy-shiny-hp-enterprise-smart-array-e208e-p-sr-gen10-8-external-lanesno-cache-12g-sas/","https://alsi.kz/ru/catalog/kontrollery/adapter-glavnoy-shiny-hp-enterprise-smart-array-e208e-p-sr-gen10-8-external-lanesno-cache-12g-sas/")</f>
        <v>https://alsi.kz/ru/catalog/kontrollery/adapter-glavnoy-shiny-hp-enterprise-smart-array-e208e-p-sr-gen10-8-external-lanesno-cache-12g-sas/</v>
      </c>
    </row>
    <row r="1034" spans="1:5" ht="15" outlineLevel="3">
      <c r="A1034" s="18">
        <v>187715</v>
      </c>
      <c r="B1034" s="18" t="s">
        <v>3505</v>
      </c>
      <c r="C1034" s="19" t="s">
        <v>3506</v>
      </c>
      <c r="D1034" s="18" t="s">
        <v>3507</v>
      </c>
      <c r="E1034" s="20" t="str">
        <f>HYPERLINK("https://alsi.kz/ru/catalog/kontrollery/batareyka-hp-enterprise-96w-smart-storage-battery-up-to-20-devices-with-260mm-cable-kit-p01367-b2/","https://alsi.kz/ru/catalog/kontrollery/batareyka-hp-enterprise-96w-smart-storage-battery-up-to-20-devices-with-260mm-cable-kit-p01367-b2/")</f>
        <v>https://alsi.kz/ru/catalog/kontrollery/batareyka-hp-enterprise-96w-smart-storage-battery-up-to-20-devices-with-260mm-cable-kit-p01367-b2/</v>
      </c>
    </row>
    <row r="1035" spans="1:5" ht="15" outlineLevel="3">
      <c r="A1035" s="18">
        <v>184437</v>
      </c>
      <c r="B1035" s="18" t="s">
        <v>3508</v>
      </c>
      <c r="C1035" s="19" t="s">
        <v>3509</v>
      </c>
      <c r="D1035" s="18" t="s">
        <v>3510</v>
      </c>
      <c r="E1035" s="20" t="str">
        <f>HYPERLINK("https://alsi.kz/ru/catalog/kontrollery/opciya-hp-enterprise-dl38x-gen10-12gb-sas-expander-card-kit-with-cables-870549-b21/","https://alsi.kz/ru/catalog/kontrollery/opciya-hp-enterprise-dl38x-gen10-12gb-sas-expander-card-kit-with-cables-870549-b21/")</f>
        <v>https://alsi.kz/ru/catalog/kontrollery/opciya-hp-enterprise-dl38x-gen10-12gb-sas-expander-card-kit-with-cables-870549-b21/</v>
      </c>
    </row>
    <row r="1036" spans="1:5" ht="15" outlineLevel="3">
      <c r="A1036" s="18">
        <v>235084</v>
      </c>
      <c r="B1036" s="18" t="s">
        <v>3511</v>
      </c>
      <c r="C1036" s="19" t="s">
        <v>3512</v>
      </c>
      <c r="D1036" s="18" t="s">
        <v>3513</v>
      </c>
      <c r="E1036" s="20" t="str">
        <f>HYPERLINK("https://alsi.kz/ru/catalog/kontrollery/setevaya-karta-dell-broadcom-5720-quad-port-1gbe-base-t-adapter-ocp-nic-30-540-bcos/","https://alsi.kz/ru/catalog/kontrollery/setevaya-karta-dell-broadcom-5720-quad-port-1gbe-base-t-adapter-ocp-nic-30-540-bcos/")</f>
        <v>https://alsi.kz/ru/catalog/kontrollery/setevaya-karta-dell-broadcom-5720-quad-port-1gbe-base-t-adapter-ocp-nic-30-540-bcos/</v>
      </c>
    </row>
    <row r="1037" spans="1:5" ht="15" outlineLevel="3">
      <c r="A1037" s="18">
        <v>195189</v>
      </c>
      <c r="B1037" s="18" t="s">
        <v>3514</v>
      </c>
      <c r="C1037" s="19" t="s">
        <v>3515</v>
      </c>
      <c r="D1037" s="18" t="s">
        <v>3516</v>
      </c>
      <c r="E1037" s="20" t="str">
        <f>HYPERLINK("https://alsi.kz/ru/catalog/kontrollery/setevaya-karta-hp-enterprise-1025gb-2-port-640sfp28-adapter-817753-b21/","https://alsi.kz/ru/catalog/kontrollery/setevaya-karta-hp-enterprise-1025gb-2-port-640sfp28-adapter-817753-b21/")</f>
        <v>https://alsi.kz/ru/catalog/kontrollery/setevaya-karta-hp-enterprise-1025gb-2-port-640sfp28-adapter-817753-b21/</v>
      </c>
    </row>
    <row r="1038" spans="1:5" ht="15" outlineLevel="3">
      <c r="A1038" s="18">
        <v>218246</v>
      </c>
      <c r="B1038" s="18" t="s">
        <v>3517</v>
      </c>
      <c r="C1038" s="19" t="s">
        <v>3518</v>
      </c>
      <c r="D1038" s="18" t="s">
        <v>3519</v>
      </c>
      <c r="E1038" s="20" t="str">
        <f>HYPERLINK("https://alsi.kz/ru/catalog/kontrollery/setevaya-karta-hp-enterprise-1025gb-2-port-bcm57414-adapter-p26262-b21/","https://alsi.kz/ru/catalog/kontrollery/setevaya-karta-hp-enterprise-1025gb-2-port-bcm57414-adapter-p26262-b21/")</f>
        <v>https://alsi.kz/ru/catalog/kontrollery/setevaya-karta-hp-enterprise-1025gb-2-port-bcm57414-adapter-p26262-b21/</v>
      </c>
    </row>
    <row r="1039" spans="1:5" ht="15" outlineLevel="3">
      <c r="A1039" s="18">
        <v>219802</v>
      </c>
      <c r="B1039" s="18" t="s">
        <v>3520</v>
      </c>
      <c r="C1039" s="19" t="s">
        <v>3521</v>
      </c>
      <c r="D1039" s="18" t="s">
        <v>3522</v>
      </c>
      <c r="E1039" s="20" t="str">
        <f>HYPERLINK("https://alsi.kz/ru/catalog/kontrollery/setevaya-karta-hp-enterprise-bcm-57416-10gbe-2p-base-t-p26253-b21/","https://alsi.kz/ru/catalog/kontrollery/setevaya-karta-hp-enterprise-bcm-57416-10gbe-2p-base-t-p26253-b21/")</f>
        <v>https://alsi.kz/ru/catalog/kontrollery/setevaya-karta-hp-enterprise-bcm-57416-10gbe-2p-base-t-p26253-b21/</v>
      </c>
    </row>
    <row r="1040" spans="1:5" ht="15" outlineLevel="2">
      <c r="A1040" s="15" t="s">
        <v>3523</v>
      </c>
      <c r="B1040" s="16"/>
      <c r="C1040" s="16"/>
      <c r="D1040" s="17"/>
      <c r="E1040" s="14" t="str">
        <f>HYPERLINK("http://alsi.kz/ru/catalog/korpusy/","http://alsi.kz/ru/catalog/korpusy/")</f>
        <v>http://alsi.kz/ru/catalog/korpusy/</v>
      </c>
    </row>
    <row r="1041" spans="1:5" ht="15" outlineLevel="3">
      <c r="A1041" s="18">
        <v>232270</v>
      </c>
      <c r="B1041" s="18" t="s">
        <v>3524</v>
      </c>
      <c r="C1041" s="19" t="s">
        <v>3525</v>
      </c>
      <c r="D1041" s="18" t="s">
        <v>3526</v>
      </c>
      <c r="E1041" s="20" t="str">
        <f>HYPERLINK("https://alsi.kz/ru/catalog/korpusy/shassi-dell-mx70004-x-3000w-psureadyrail-210-anyy/","https://alsi.kz/ru/catalog/korpusy/shassi-dell-mx70004-x-3000w-psureadyrail-210-anyy/")</f>
        <v>https://alsi.kz/ru/catalog/korpusy/shassi-dell-mx70004-x-3000w-psureadyrail-210-anyy/</v>
      </c>
    </row>
    <row r="1042" spans="1:5" ht="15" outlineLevel="2">
      <c r="A1042" s="15" t="s">
        <v>3527</v>
      </c>
      <c r="B1042" s="16"/>
      <c r="C1042" s="16"/>
      <c r="D1042" s="17"/>
      <c r="E1042" s="14" t="str">
        <f>HYPERLINK("http://alsi.kz/ru/catalog/stoyki-dlya-servera/","http://alsi.kz/ru/catalog/stoyki-dlya-servera/")</f>
        <v>http://alsi.kz/ru/catalog/stoyki-dlya-servera/</v>
      </c>
    </row>
    <row r="1043" spans="1:5" ht="15" outlineLevel="3">
      <c r="A1043" s="18">
        <v>174693</v>
      </c>
      <c r="B1043" s="18" t="s">
        <v>3528</v>
      </c>
      <c r="C1043" s="19" t="s">
        <v>3529</v>
      </c>
      <c r="D1043" s="18" t="s">
        <v>3530</v>
      </c>
      <c r="E1043" s="20" t="str">
        <f>HYPERLINK("https://alsi.kz/ru/catalog/stoyki-dlya-servera/stoyka-hp-enterpriseg2-kitted-advanced-pallet-rack-with-side-panels-and-baying42-u1075-mm2000/","https://alsi.kz/ru/catalog/stoyki-dlya-servera/stoyka-hp-enterpriseg2-kitted-advanced-pallet-rack-with-side-panels-and-baying42-u1075-mm2000/")</f>
        <v>https://alsi.kz/ru/catalog/stoyki-dlya-servera/stoyka-hp-enterpriseg2-kitted-advanced-pallet-rack-with-side-panels-and-baying42-u1075-mm2000/</v>
      </c>
    </row>
    <row r="1044" spans="1:5" ht="15" outlineLevel="3">
      <c r="A1044" s="18">
        <v>146573</v>
      </c>
      <c r="B1044" s="18" t="s">
        <v>3531</v>
      </c>
      <c r="C1044" s="19" t="s">
        <v>3532</v>
      </c>
      <c r="D1044" s="18" t="s">
        <v>3533</v>
      </c>
      <c r="E1044" s="20" t="str">
        <f>HYPERLINK("https://alsi.kz/ru/catalog/stoyki-dlya-servera/stoyka-hp11842-1200mm-pallet-rack42-u12602-mm2006-mm80-mm-h6j69a/","https://alsi.kz/ru/catalog/stoyki-dlya-servera/stoyka-hp11842-1200mm-pallet-rack42-u12602-mm2006-mm80-mm-h6j69a/")</f>
        <v>https://alsi.kz/ru/catalog/stoyki-dlya-servera/stoyka-hp11842-1200mm-pallet-rack42-u12602-mm2006-mm80-mm-h6j69a/</v>
      </c>
    </row>
    <row r="1045" spans="1:5" ht="15" outlineLevel="3">
      <c r="A1045" s="18">
        <v>146572</v>
      </c>
      <c r="B1045" s="18" t="s">
        <v>3534</v>
      </c>
      <c r="C1045" s="19" t="s">
        <v>3535</v>
      </c>
      <c r="D1045" s="18" t="s">
        <v>3536</v>
      </c>
      <c r="E1045" s="20" t="str">
        <f>HYPERLINK("https://alsi.kz/ru/catalog/stoyki-dlya-servera/stoyka-hp11842-1200mm-shock-rack42-u1262-mm2006-mm80-mm-h6j70a/","https://alsi.kz/ru/catalog/stoyki-dlya-servera/stoyka-hp11842-1200mm-shock-rack42-u1262-mm2006-mm80-mm-h6j70a/")</f>
        <v>https://alsi.kz/ru/catalog/stoyki-dlya-servera/stoyka-hp11842-1200mm-shock-rack42-u1262-mm2006-mm80-mm-h6j70a/</v>
      </c>
    </row>
    <row r="1046" spans="1:5" ht="15" outlineLevel="2">
      <c r="A1046" s="15" t="s">
        <v>2618</v>
      </c>
      <c r="B1046" s="16"/>
      <c r="C1046" s="16"/>
      <c r="D1046" s="17"/>
      <c r="E1046" s="14" t="str">
        <f>HYPERLINK("http://alsi.kz/ru/catalog/moduli-operativnoy-pamyati-ozu-aai/","http://alsi.kz/ru/catalog/moduli-operativnoy-pamyati-ozu-aai/")</f>
        <v>http://alsi.kz/ru/catalog/moduli-operativnoy-pamyati-ozu-aai/</v>
      </c>
    </row>
    <row r="1047" spans="1:5" ht="15" outlineLevel="3">
      <c r="A1047" s="18" t="s">
        <v>3537</v>
      </c>
      <c r="B1047" s="18" t="s">
        <v>3538</v>
      </c>
      <c r="C1047" s="19" t="s">
        <v>3539</v>
      </c>
      <c r="D1047" s="18" t="s">
        <v>3540</v>
      </c>
      <c r="E1047" s="20" t="str">
        <f>HYPERLINK("https://alsi.kz/ru/catalog/moduli-operativnoy-pamyati-ozu-aai/modul-pamyati-hpe-8gb-ddr4-2400-mhz-single-rank-x8-standard-memory-kit-862974-b21/","https://alsi.kz/ru/catalog/moduli-operativnoy-pamyati-ozu-aai/modul-pamyati-hpe-8gb-ddr4-2400-mhz-single-rank-x8-standard-memory-kit-862974-b21/")</f>
        <v>https://alsi.kz/ru/catalog/moduli-operativnoy-pamyati-ozu-aai/modul-pamyati-hpe-8gb-ddr4-2400-mhz-single-rank-x8-standard-memory-kit-862974-b21/</v>
      </c>
    </row>
    <row r="1048" spans="1:5" ht="15" outlineLevel="3">
      <c r="A1048" s="18" t="s">
        <v>3541</v>
      </c>
      <c r="B1048" s="18" t="s">
        <v>3542</v>
      </c>
      <c r="C1048" s="19" t="s">
        <v>3543</v>
      </c>
      <c r="D1048" s="18" t="s">
        <v>3544</v>
      </c>
      <c r="E1048" s="20" t="str">
        <f>HYPERLINK("https://alsi.kz/ru/catalog/moduli-operativnoy-pamyati-ozu-aai/operativnaya-pamyat-hp-enterprise-64gb-1x64gb-dual-rank-x4-ddr4-3200-cas-22-22-22-registered-smart/","https://alsi.kz/ru/catalog/moduli-operativnoy-pamyati-ozu-aai/operativnaya-pamyat-hp-enterprise-64gb-1x64gb-dual-rank-x4-ddr4-3200-cas-22-22-22-registered-smart/")</f>
        <v>https://alsi.kz/ru/catalog/moduli-operativnoy-pamyati-ozu-aai/operativnaya-pamyat-hp-enterprise-64gb-1x64gb-dual-rank-x4-ddr4-3200-cas-22-22-22-registered-smart/</v>
      </c>
    </row>
    <row r="1049" spans="1:5" ht="15" outlineLevel="3">
      <c r="A1049" s="18" t="s">
        <v>3545</v>
      </c>
      <c r="B1049" s="18" t="s">
        <v>3546</v>
      </c>
      <c r="C1049" s="19" t="s">
        <v>3547</v>
      </c>
      <c r="D1049" s="18" t="s">
        <v>3548</v>
      </c>
      <c r="E1049" s="20" t="str">
        <f>HYPERLINK("https://alsi.kz/ru/catalog/moduli-operativnoy-pamyati-ozu-aai/operativnaya-pamyat-lenovo-thinksystem-32gb-3200mhz-truddr4-2rx8-12v-4x77a08634/","https://alsi.kz/ru/catalog/moduli-operativnoy-pamyati-ozu-aai/operativnaya-pamyat-lenovo-thinksystem-32gb-3200mhz-truddr4-2rx8-12v-4x77a08634/")</f>
        <v>https://alsi.kz/ru/catalog/moduli-operativnoy-pamyati-ozu-aai/operativnaya-pamyat-lenovo-thinksystem-32gb-3200mhz-truddr4-2rx8-12v-4x77a08634/</v>
      </c>
    </row>
    <row r="1050" spans="1:5" ht="15" outlineLevel="3">
      <c r="A1050" s="18" t="s">
        <v>3549</v>
      </c>
      <c r="B1050" s="18" t="s">
        <v>3550</v>
      </c>
      <c r="C1050" s="19" t="s">
        <v>3551</v>
      </c>
      <c r="D1050" s="18" t="s">
        <v>3552</v>
      </c>
      <c r="E1050" s="20" t="str">
        <f>HYPERLINK("https://alsi.kz/ru/catalog/moduli-operativnoy-pamyati-ozu-aai/operativnaya-pamyat-lenovo-thinksystem-32gb-2933mhz-truddr4-2rx4-12v-4zc7a08709/","https://alsi.kz/ru/catalog/moduli-operativnoy-pamyati-ozu-aai/operativnaya-pamyat-lenovo-thinksystem-32gb-2933mhz-truddr4-2rx4-12v-4zc7a08709/")</f>
        <v>https://alsi.kz/ru/catalog/moduli-operativnoy-pamyati-ozu-aai/operativnaya-pamyat-lenovo-thinksystem-32gb-2933mhz-truddr4-2rx4-12v-4zc7a08709/</v>
      </c>
    </row>
    <row r="1051" spans="1:5" ht="15" outlineLevel="3">
      <c r="A1051" s="18" t="s">
        <v>3553</v>
      </c>
      <c r="B1051" s="18" t="s">
        <v>3554</v>
      </c>
      <c r="C1051" s="19" t="s">
        <v>3555</v>
      </c>
      <c r="D1051" s="18" t="s">
        <v>3556</v>
      </c>
      <c r="E1051" s="20" t="str">
        <f>HYPERLINK("https://alsi.kz/ru/catalog/moduli-operativnoy-pamyati-ozu-aai/operativnaya-pamyat-lenovo-thinksystem-16-gb-2666mhz-truddr4-2rx8-12v-rdimm-7x77a01303/","https://alsi.kz/ru/catalog/moduli-operativnoy-pamyati-ozu-aai/operativnaya-pamyat-lenovo-thinksystem-16-gb-2666mhz-truddr4-2rx8-12v-rdimm-7x77a01303/")</f>
        <v>https://alsi.kz/ru/catalog/moduli-operativnoy-pamyati-ozu-aai/operativnaya-pamyat-lenovo-thinksystem-16-gb-2666mhz-truddr4-2rx8-12v-rdimm-7x77a01303/</v>
      </c>
    </row>
    <row r="1052" spans="1:5" ht="15" outlineLevel="3">
      <c r="A1052" s="18" t="s">
        <v>3557</v>
      </c>
      <c r="B1052" s="18" t="s">
        <v>3558</v>
      </c>
      <c r="C1052" s="19" t="s">
        <v>3559</v>
      </c>
      <c r="D1052" s="18" t="s">
        <v>3560</v>
      </c>
      <c r="E1052" s="20" t="str">
        <f>HYPERLINK("https://alsi.kz/ru/catalog/moduli-operativnoy-pamyati-ozu-aai/modul-pamyati-hpe-p00922-b21-16gb-1x16gb-dual-rank-x8-ddr4-2933-cas-21-21-21-registered-smart/","https://alsi.kz/ru/catalog/moduli-operativnoy-pamyati-ozu-aai/modul-pamyati-hpe-p00922-b21-16gb-1x16gb-dual-rank-x8-ddr4-2933-cas-21-21-21-registered-smart/")</f>
        <v>https://alsi.kz/ru/catalog/moduli-operativnoy-pamyati-ozu-aai/modul-pamyati-hpe-p00922-b21-16gb-1x16gb-dual-rank-x8-ddr4-2933-cas-21-21-21-registered-smart/</v>
      </c>
    </row>
    <row r="1053" spans="1:5" ht="15" outlineLevel="3">
      <c r="A1053" s="18">
        <v>171920</v>
      </c>
      <c r="B1053" s="18" t="s">
        <v>3561</v>
      </c>
      <c r="C1053" s="19" t="s">
        <v>3562</v>
      </c>
      <c r="D1053" s="18" t="s">
        <v>3563</v>
      </c>
      <c r="E1053" s="20" t="str">
        <f>HYPERLINK("https://alsi.kz/ru/catalog/moduli-operativnoy-pamyati-ozu-aai/pamyat-dell4-gbddr42400-mhz-hma451r7afr8n/","https://alsi.kz/ru/catalog/moduli-operativnoy-pamyati-ozu-aai/pamyat-dell4-gbddr42400-mhz-hma451r7afr8n/")</f>
        <v>https://alsi.kz/ru/catalog/moduli-operativnoy-pamyati-ozu-aai/pamyat-dell4-gbddr42400-mhz-hma451r7afr8n/</v>
      </c>
    </row>
    <row r="1054" spans="1:5" ht="15" outlineLevel="3">
      <c r="A1054" s="18">
        <v>175663</v>
      </c>
      <c r="B1054" s="18" t="s">
        <v>3564</v>
      </c>
      <c r="C1054" s="19" t="s">
        <v>3565</v>
      </c>
      <c r="D1054" s="18" t="s">
        <v>3563</v>
      </c>
      <c r="E1054" s="20" t="str">
        <f>HYPERLINK("https://alsi.kz/ru/catalog/moduli-operativnoy-pamyati-ozu-aai/pamyat-dell4-gbudimm2400-mhz-a9321910/","https://alsi.kz/ru/catalog/moduli-operativnoy-pamyati-ozu-aai/pamyat-dell4-gbudimm2400-mhz-a9321910/")</f>
        <v>https://alsi.kz/ru/catalog/moduli-operativnoy-pamyati-ozu-aai/pamyat-dell4-gbudimm2400-mhz-a9321910/</v>
      </c>
    </row>
    <row r="1055" spans="1:5" ht="15" outlineLevel="1">
      <c r="A1055" s="11" t="s">
        <v>3566</v>
      </c>
      <c r="B1055" s="12"/>
      <c r="C1055" s="12"/>
      <c r="D1055" s="13"/>
      <c r="E1055" s="14" t="str">
        <f>HYPERLINK("http://alsi.kz/ru/catalog/aksessuary-i-komplektuyushchie-k-noutbukam/","http://alsi.kz/ru/catalog/aksessuary-i-komplektuyushchie-k-noutbukam/")</f>
        <v>http://alsi.kz/ru/catalog/aksessuary-i-komplektuyushchie-k-noutbukam/</v>
      </c>
    </row>
    <row r="1056" spans="1:5" ht="15" outlineLevel="2">
      <c r="A1056" s="15" t="s">
        <v>3567</v>
      </c>
      <c r="B1056" s="16"/>
      <c r="C1056" s="16"/>
      <c r="D1056" s="17"/>
      <c r="E1056" s="14" t="str">
        <f>HYPERLINK("http://alsi.kz/ru/catalog/adaptery-dlya-noutbukov/","http://alsi.kz/ru/catalog/adaptery-dlya-noutbukov/")</f>
        <v>http://alsi.kz/ru/catalog/adaptery-dlya-noutbukov/</v>
      </c>
    </row>
    <row r="1057" spans="1:5" ht="15" outlineLevel="3">
      <c r="A1057" s="18">
        <v>179733</v>
      </c>
      <c r="B1057" s="18" t="s">
        <v>3568</v>
      </c>
      <c r="C1057" s="19" t="s">
        <v>3569</v>
      </c>
      <c r="D1057" s="18" t="s">
        <v>3570</v>
      </c>
      <c r="E1057" s="20" t="str">
        <f>HYPERLINK("https://alsi.kz/ru/catalog/adaptery-dlya-noutbukov/adapter-dell-e5-450-agoq/","https://alsi.kz/ru/catalog/adaptery-dlya-noutbukov/adapter-dell-e5-450-agoq/")</f>
        <v>https://alsi.kz/ru/catalog/adaptery-dlya-noutbukov/adapter-dell-e5-450-agoq/</v>
      </c>
    </row>
    <row r="1058" spans="1:5" ht="15" outlineLevel="3">
      <c r="A1058" s="18">
        <v>220642</v>
      </c>
      <c r="B1058" s="18" t="s">
        <v>3571</v>
      </c>
      <c r="C1058" s="19" t="s">
        <v>3572</v>
      </c>
      <c r="D1058" s="18" t="s">
        <v>3573</v>
      </c>
      <c r="E1058" s="20" t="str">
        <f>HYPERLINK("https://alsi.kz/ru/catalog/adaptery-dlya-noutbukov/adapter-pitaniya-dell-slim-power-adapter---65-watt-type-c-with-1-meter-power-cord-450-aljl/","https://alsi.kz/ru/catalog/adaptery-dlya-noutbukov/adapter-pitaniya-dell-slim-power-adapter---65-watt-type-c-with-1-meter-power-cord-450-aljl/")</f>
        <v>https://alsi.kz/ru/catalog/adaptery-dlya-noutbukov/adapter-pitaniya-dell-slim-power-adapter---65-watt-type-c-with-1-meter-power-cord-450-aljl/</v>
      </c>
    </row>
    <row r="1059" spans="1:5" ht="15" outlineLevel="2">
      <c r="A1059" s="15" t="s">
        <v>3574</v>
      </c>
      <c r="B1059" s="16"/>
      <c r="C1059" s="16"/>
      <c r="D1059" s="17"/>
      <c r="E1059" s="14" t="str">
        <f>HYPERLINK("http://alsi.kz/ru/catalog/sumki-dlya-noutbukov/","http://alsi.kz/ru/catalog/sumki-dlya-noutbukov/")</f>
        <v>http://alsi.kz/ru/catalog/sumki-dlya-noutbukov/</v>
      </c>
    </row>
    <row r="1060" spans="1:5" ht="15" outlineLevel="3">
      <c r="A1060" s="18" t="s">
        <v>3575</v>
      </c>
      <c r="B1060" s="18">
        <v>26077</v>
      </c>
      <c r="C1060" s="19" t="s">
        <v>3576</v>
      </c>
      <c r="D1060" s="18" t="s">
        <v>3577</v>
      </c>
      <c r="E1060" s="20" t="str">
        <f>HYPERLINK("https://alsi.kz/ru/catalog/sumki-dlya-noutbukov/ryukzak-defender-carbon-156-chernyy-26077/","https://alsi.kz/ru/catalog/sumki-dlya-noutbukov/ryukzak-defender-carbon-156-chernyy-26077/")</f>
        <v>https://alsi.kz/ru/catalog/sumki-dlya-noutbukov/ryukzak-defender-carbon-156-chernyy-26077/</v>
      </c>
    </row>
    <row r="1061" spans="1:5" ht="15" outlineLevel="3">
      <c r="A1061" s="18" t="s">
        <v>3578</v>
      </c>
      <c r="B1061" s="18" t="s">
        <v>3579</v>
      </c>
      <c r="C1061" s="19" t="s">
        <v>3580</v>
      </c>
      <c r="D1061" s="18" t="s">
        <v>3581</v>
      </c>
      <c r="E1061" s="20" t="str">
        <f>HYPERLINK("https://alsi.kz/ru/catalog/sumki-dlya-noutbukov/ryukzak-hp-campus-blue-backpack-7j596aa/","https://alsi.kz/ru/catalog/sumki-dlya-noutbukov/ryukzak-hp-campus-blue-backpack-7j596aa/")</f>
        <v>https://alsi.kz/ru/catalog/sumki-dlya-noutbukov/ryukzak-hp-campus-blue-backpack-7j596aa/</v>
      </c>
    </row>
    <row r="1062" spans="1:5" ht="15" outlineLevel="3">
      <c r="A1062" s="18" t="s">
        <v>3582</v>
      </c>
      <c r="B1062" s="18" t="s">
        <v>3583</v>
      </c>
      <c r="C1062" s="19" t="s">
        <v>3584</v>
      </c>
      <c r="D1062" s="18" t="s">
        <v>3581</v>
      </c>
      <c r="E1062" s="20" t="str">
        <f>HYPERLINK("https://alsi.kz/ru/catalog/sumki-dlya-noutbukov/ryukzak-hp-campus-green-backpack-7j595aa/","https://alsi.kz/ru/catalog/sumki-dlya-noutbukov/ryukzak-hp-campus-green-backpack-7j595aa/")</f>
        <v>https://alsi.kz/ru/catalog/sumki-dlya-noutbukov/ryukzak-hp-campus-green-backpack-7j595aa/</v>
      </c>
    </row>
    <row r="1063" spans="1:5" ht="15" outlineLevel="3">
      <c r="A1063" s="18" t="s">
        <v>3585</v>
      </c>
      <c r="B1063" s="18" t="s">
        <v>3586</v>
      </c>
      <c r="C1063" s="19" t="s">
        <v>3587</v>
      </c>
      <c r="D1063" s="18" t="s">
        <v>3581</v>
      </c>
      <c r="E1063" s="20" t="str">
        <f>HYPERLINK("https://alsi.kz/ru/catalog/sumki-dlya-noutbukov/ryukzak-hp-campus-lavender-backpack-7j597aa/","https://alsi.kz/ru/catalog/sumki-dlya-noutbukov/ryukzak-hp-campus-lavender-backpack-7j597aa/")</f>
        <v>https://alsi.kz/ru/catalog/sumki-dlya-noutbukov/ryukzak-hp-campus-lavender-backpack-7j597aa/</v>
      </c>
    </row>
    <row r="1064" spans="1:5" ht="15" outlineLevel="3">
      <c r="A1064" s="18" t="s">
        <v>3588</v>
      </c>
      <c r="B1064" s="18" t="s">
        <v>3589</v>
      </c>
      <c r="C1064" s="19" t="s">
        <v>3590</v>
      </c>
      <c r="D1064" s="18" t="s">
        <v>3591</v>
      </c>
      <c r="E1064" s="20" t="str">
        <f>HYPERLINK("https://alsi.kz/ru/catalog/sumki-dlya-noutbukov/ryukzak-hp-campus-xl-marble-stone-backpack-7j592aa/","https://alsi.kz/ru/catalog/sumki-dlya-noutbukov/ryukzak-hp-campus-xl-marble-stone-backpack-7j592aa/")</f>
        <v>https://alsi.kz/ru/catalog/sumki-dlya-noutbukov/ryukzak-hp-campus-xl-marble-stone-backpack-7j592aa/</v>
      </c>
    </row>
    <row r="1065" spans="1:5" ht="15" outlineLevel="3">
      <c r="A1065" s="18" t="s">
        <v>3592</v>
      </c>
      <c r="B1065" s="18" t="s">
        <v>3593</v>
      </c>
      <c r="C1065" s="19" t="s">
        <v>3594</v>
      </c>
      <c r="D1065" s="18" t="s">
        <v>3595</v>
      </c>
      <c r="E1065" s="20" t="str">
        <f>HYPERLINK("https://alsi.kz/ru/catalog/sumki-dlya-noutbukov/ryukzak-hp-campus-xl-tartan-plaid-backpack-7j594aa/","https://alsi.kz/ru/catalog/sumki-dlya-noutbukov/ryukzak-hp-campus-xl-tartan-plaid-backpack-7j594aa/")</f>
        <v>https://alsi.kz/ru/catalog/sumki-dlya-noutbukov/ryukzak-hp-campus-xl-tartan-plaid-backpack-7j594aa/</v>
      </c>
    </row>
    <row r="1066" spans="1:5" ht="15" outlineLevel="3">
      <c r="A1066" s="18" t="s">
        <v>3596</v>
      </c>
      <c r="B1066" s="18" t="s">
        <v>3597</v>
      </c>
      <c r="C1066" s="19" t="s">
        <v>3598</v>
      </c>
      <c r="D1066" s="18" t="s">
        <v>3599</v>
      </c>
      <c r="E1066" s="20" t="str">
        <f>HYPERLINK("https://alsi.kz/ru/catalog/sumki-dlya-noutbukov/ryukzak-hp-campus-xl-tie-dye-backpack-7j593aa-hp-campus-xl-tie-backpack/","https://alsi.kz/ru/catalog/sumki-dlya-noutbukov/ryukzak-hp-campus-xl-tie-dye-backpack-7j593aa-hp-campus-xl-tie-backpack/")</f>
        <v>https://alsi.kz/ru/catalog/sumki-dlya-noutbukov/ryukzak-hp-campus-xl-tie-dye-backpack-7j593aa-hp-campus-xl-tie-backpack/</v>
      </c>
    </row>
    <row r="1067" spans="1:5" ht="15" outlineLevel="3">
      <c r="A1067" s="18" t="s">
        <v>3600</v>
      </c>
      <c r="B1067" s="18" t="s">
        <v>3601</v>
      </c>
      <c r="C1067" s="19" t="s">
        <v>3602</v>
      </c>
      <c r="D1067" s="18" t="s">
        <v>3603</v>
      </c>
      <c r="E1067" s="20" t="str">
        <f>HYPERLINK("https://alsi.kz/ru/catalog/sumki-dlya-noutbukov/ryukzak-hp-campus-xl-tie-dye-backpack-7k0e3aa/","https://alsi.kz/ru/catalog/sumki-dlya-noutbukov/ryukzak-hp-campus-xl-tie-dye-backpack-7k0e3aa/")</f>
        <v>https://alsi.kz/ru/catalog/sumki-dlya-noutbukov/ryukzak-hp-campus-xl-tie-dye-backpack-7k0e3aa/</v>
      </c>
    </row>
    <row r="1068" spans="1:5" ht="15" outlineLevel="3">
      <c r="A1068" s="18">
        <v>218921</v>
      </c>
      <c r="B1068" s="18" t="s">
        <v>3604</v>
      </c>
      <c r="C1068" s="19" t="s">
        <v>3605</v>
      </c>
      <c r="D1068" s="18" t="s">
        <v>3606</v>
      </c>
      <c r="E1068" s="20" t="str">
        <f>HYPERLINK("https://alsi.kz/ru/catalog/sumki-dlya-noutbukov/ryukzak-hp-europe-prelude-1e7d6aa/","https://alsi.kz/ru/catalog/sumki-dlya-noutbukov/ryukzak-hp-europe-prelude-1e7d6aa/")</f>
        <v>https://alsi.kz/ru/catalog/sumki-dlya-noutbukov/ryukzak-hp-europe-prelude-1e7d6aa/</v>
      </c>
    </row>
    <row r="1069" spans="1:5" ht="15" outlineLevel="3">
      <c r="A1069" s="18">
        <v>218923</v>
      </c>
      <c r="B1069" s="18" t="s">
        <v>3607</v>
      </c>
      <c r="C1069" s="19" t="s">
        <v>3608</v>
      </c>
      <c r="D1069" s="18" t="s">
        <v>3609</v>
      </c>
      <c r="E1069" s="20" t="str">
        <f>HYPERLINK("https://alsi.kz/ru/catalog/sumki-dlya-noutbukov/ryukzak-hp-europe-prelude-2z8p3aa/","https://alsi.kz/ru/catalog/sumki-dlya-noutbukov/ryukzak-hp-europe-prelude-2z8p3aa/")</f>
        <v>https://alsi.kz/ru/catalog/sumki-dlya-noutbukov/ryukzak-hp-europe-prelude-2z8p3aa/</v>
      </c>
    </row>
    <row r="1070" spans="1:5" ht="15" outlineLevel="3">
      <c r="A1070" s="18">
        <v>237261</v>
      </c>
      <c r="B1070" s="18" t="s">
        <v>3610</v>
      </c>
      <c r="C1070" s="19" t="s">
        <v>3611</v>
      </c>
      <c r="D1070" s="18" t="s">
        <v>3612</v>
      </c>
      <c r="E1070" s="20" t="str">
        <f>HYPERLINK("https://alsi.kz/ru/catalog/sumki-dlya-noutbukov/ryukzak-hp-europe-prelude-g2-1e7d6a6/","https://alsi.kz/ru/catalog/sumki-dlya-noutbukov/ryukzak-hp-europe-prelude-g2-1e7d6a6/")</f>
        <v>https://alsi.kz/ru/catalog/sumki-dlya-noutbukov/ryukzak-hp-europe-prelude-g2-1e7d6a6/</v>
      </c>
    </row>
    <row r="1071" spans="1:5" ht="15" outlineLevel="3">
      <c r="A1071" s="18">
        <v>209904</v>
      </c>
      <c r="B1071" s="18" t="s">
        <v>3613</v>
      </c>
      <c r="C1071" s="19" t="s">
        <v>3614</v>
      </c>
      <c r="D1071" s="18" t="s">
        <v>3615</v>
      </c>
      <c r="E1071" s="20" t="str">
        <f>HYPERLINK("https://alsi.kz/ru/catalog/sumki-dlya-noutbukov/ryukzak-hp-europe-prelude-pro-backpack-1x644aa/","https://alsi.kz/ru/catalog/sumki-dlya-noutbukov/ryukzak-hp-europe-prelude-pro-backpack-1x644aa/")</f>
        <v>https://alsi.kz/ru/catalog/sumki-dlya-noutbukov/ryukzak-hp-europe-prelude-pro-backpack-1x644aa/</v>
      </c>
    </row>
    <row r="1072" spans="1:5" ht="15" outlineLevel="3">
      <c r="A1072" s="18">
        <v>237210</v>
      </c>
      <c r="B1072" s="18" t="s">
        <v>3616</v>
      </c>
      <c r="C1072" s="19" t="s">
        <v>3617</v>
      </c>
      <c r="D1072" s="18" t="s">
        <v>3618</v>
      </c>
      <c r="E1072" s="20" t="str">
        <f>HYPERLINK("https://alsi.kz/ru/catalog/sumki-dlya-noutbukov/ryukzak-hp-europe-professional-backpack---black-500s6aa/","https://alsi.kz/ru/catalog/sumki-dlya-noutbukov/ryukzak-hp-europe-professional-backpack---black-500s6aa/")</f>
        <v>https://alsi.kz/ru/catalog/sumki-dlya-noutbukov/ryukzak-hp-europe-professional-backpack---black-500s6aa/</v>
      </c>
    </row>
    <row r="1073" spans="1:5" ht="15" outlineLevel="3">
      <c r="A1073" s="18" t="s">
        <v>3619</v>
      </c>
      <c r="B1073" s="18" t="s">
        <v>3620</v>
      </c>
      <c r="C1073" s="19" t="s">
        <v>3621</v>
      </c>
      <c r="D1073" s="18" t="s">
        <v>3622</v>
      </c>
      <c r="E1073" s="20" t="str">
        <f>HYPERLINK("https://alsi.kz/ru/catalog/sumki-dlya-noutbukov/ryukzak-hp-prelude-g2-156-seryy-1e7d6aa/","https://alsi.kz/ru/catalog/sumki-dlya-noutbukov/ryukzak-hp-prelude-g2-156-seryy-1e7d6aa/")</f>
        <v>https://alsi.kz/ru/catalog/sumki-dlya-noutbukov/ryukzak-hp-prelude-g2-156-seryy-1e7d6aa/</v>
      </c>
    </row>
    <row r="1074" spans="1:5" ht="15" outlineLevel="3">
      <c r="A1074" s="18" t="s">
        <v>3623</v>
      </c>
      <c r="B1074" s="18" t="s">
        <v>3613</v>
      </c>
      <c r="C1074" s="19" t="s">
        <v>3624</v>
      </c>
      <c r="D1074" s="18" t="s">
        <v>3625</v>
      </c>
      <c r="E1074" s="20" t="str">
        <f>HYPERLINK("https://alsi.kz/ru/catalog/sumki-dlya-noutbukov/ryukzak-hp-prelude-pro-recycled-backpack-156-chernyy-1x644aa/","https://alsi.kz/ru/catalog/sumki-dlya-noutbukov/ryukzak-hp-prelude-pro-recycled-backpack-156-chernyy-1x644aa/")</f>
        <v>https://alsi.kz/ru/catalog/sumki-dlya-noutbukov/ryukzak-hp-prelude-pro-recycled-backpack-156-chernyy-1x644aa/</v>
      </c>
    </row>
    <row r="1075" spans="1:5" ht="15" outlineLevel="3">
      <c r="A1075" s="18" t="s">
        <v>3626</v>
      </c>
      <c r="B1075" s="18" t="s">
        <v>3627</v>
      </c>
      <c r="C1075" s="19" t="s">
        <v>3628</v>
      </c>
      <c r="D1075" s="18" t="s">
        <v>3629</v>
      </c>
      <c r="E1075" s="20" t="str">
        <f>HYPERLINK("https://alsi.kz/ru/catalog/sumki-dlya-noutbukov/ryukzak-hp-renew-travel-156-inch-backpack-2z8a3aa/","https://alsi.kz/ru/catalog/sumki-dlya-noutbukov/ryukzak-hp-renew-travel-156-inch-backpack-2z8a3aa/")</f>
        <v>https://alsi.kz/ru/catalog/sumki-dlya-noutbukov/ryukzak-hp-renew-travel-156-inch-backpack-2z8a3aa/</v>
      </c>
    </row>
    <row r="1076" spans="1:5" ht="15" outlineLevel="3">
      <c r="A1076" s="18" t="s">
        <v>3630</v>
      </c>
      <c r="B1076" s="18" t="s">
        <v>3631</v>
      </c>
      <c r="C1076" s="19" t="s">
        <v>3632</v>
      </c>
      <c r="D1076" s="18" t="s">
        <v>3633</v>
      </c>
      <c r="E1076" s="20" t="str">
        <f>HYPERLINK("https://alsi.kz/ru/catalog/sumki-dlya-noutbukov/ryukzak-hp-travel-25-liter-156-iron-grey-laptop-backpack-6b8u4aa/","https://alsi.kz/ru/catalog/sumki-dlya-noutbukov/ryukzak-hp-travel-25-liter-156-iron-grey-laptop-backpack-6b8u4aa/")</f>
        <v>https://alsi.kz/ru/catalog/sumki-dlya-noutbukov/ryukzak-hp-travel-25-liter-156-iron-grey-laptop-backpack-6b8u4aa/</v>
      </c>
    </row>
    <row r="1077" spans="1:5" ht="15" outlineLevel="3">
      <c r="A1077" s="18" t="s">
        <v>3634</v>
      </c>
      <c r="B1077" s="18" t="s">
        <v>3635</v>
      </c>
      <c r="C1077" s="19" t="s">
        <v>3636</v>
      </c>
      <c r="D1077" s="18" t="s">
        <v>3637</v>
      </c>
      <c r="E1077" s="20" t="str">
        <f>HYPERLINK("https://alsi.kz/ru/catalog/sumki-dlya-noutbukov/ryukzak-lenovo-ideapad-gaming-modern-backpack-black-gx41h70101/","https://alsi.kz/ru/catalog/sumki-dlya-noutbukov/ryukzak-lenovo-ideapad-gaming-modern-backpack-black-gx41h70101/")</f>
        <v>https://alsi.kz/ru/catalog/sumki-dlya-noutbukov/ryukzak-lenovo-ideapad-gaming-modern-backpack-black-gx41h70101/</v>
      </c>
    </row>
    <row r="1078" spans="1:5" ht="15" outlineLevel="3">
      <c r="A1078" s="18" t="s">
        <v>3638</v>
      </c>
      <c r="B1078" s="18" t="s">
        <v>3639</v>
      </c>
      <c r="C1078" s="19" t="s">
        <v>3640</v>
      </c>
      <c r="D1078" s="18" t="s">
        <v>3641</v>
      </c>
      <c r="E1078" s="20" t="str">
        <f>HYPERLINK("https://alsi.kz/ru/catalog/sumki-dlya-noutbukov/ryukzak-lenovo-ideapad-gaming-modern-backpack-white-gx41h71241/","https://alsi.kz/ru/catalog/sumki-dlya-noutbukov/ryukzak-lenovo-ideapad-gaming-modern-backpack-white-gx41h71241/")</f>
        <v>https://alsi.kz/ru/catalog/sumki-dlya-noutbukov/ryukzak-lenovo-ideapad-gaming-modern-backpack-white-gx41h71241/</v>
      </c>
    </row>
    <row r="1079" spans="1:5" ht="15" outlineLevel="3">
      <c r="A1079" s="18" t="s">
        <v>3642</v>
      </c>
      <c r="B1079" s="18" t="s">
        <v>3643</v>
      </c>
      <c r="C1079" s="19" t="s">
        <v>3644</v>
      </c>
      <c r="D1079" s="18" t="s">
        <v>3645</v>
      </c>
      <c r="E1079" s="20" t="str">
        <f>HYPERLINK("https://alsi.kz/ru/catalog/sumki-dlya-noutbukov/ryukzak-lenovo-laptop-casual-backpack-b210-156-seryy-4x40t84058/","https://alsi.kz/ru/catalog/sumki-dlya-noutbukov/ryukzak-lenovo-laptop-casual-backpack-b210-156-seryy-4x40t84058/")</f>
        <v>https://alsi.kz/ru/catalog/sumki-dlya-noutbukov/ryukzak-lenovo-laptop-casual-backpack-b210-156-seryy-4x40t84058/</v>
      </c>
    </row>
    <row r="1080" spans="1:5" ht="15" outlineLevel="3">
      <c r="A1080" s="18" t="s">
        <v>3646</v>
      </c>
      <c r="B1080" s="18" t="s">
        <v>3647</v>
      </c>
      <c r="C1080" s="19" t="s">
        <v>3648</v>
      </c>
      <c r="D1080" s="18" t="s">
        <v>3649</v>
      </c>
      <c r="E1080" s="20" t="str">
        <f>HYPERLINK("https://alsi.kz/ru/catalog/sumki-dlya-noutbukov/ryukzak-lenovo-laptop-casual-backpack-b210-156-chernyy-4x40t84059/","https://alsi.kz/ru/catalog/sumki-dlya-noutbukov/ryukzak-lenovo-laptop-casual-backpack-b210-156-chernyy-4x40t84059/")</f>
        <v>https://alsi.kz/ru/catalog/sumki-dlya-noutbukov/ryukzak-lenovo-laptop-casual-backpack-b210-156-chernyy-4x40t84059/</v>
      </c>
    </row>
    <row r="1081" spans="1:5" ht="15" outlineLevel="3">
      <c r="A1081" s="18" t="s">
        <v>3650</v>
      </c>
      <c r="B1081" s="18" t="s">
        <v>3651</v>
      </c>
      <c r="C1081" s="19" t="s">
        <v>3652</v>
      </c>
      <c r="D1081" s="18" t="s">
        <v>3653</v>
      </c>
      <c r="E1081" s="20" t="str">
        <f>HYPERLINK("https://alsi.kz/ru/catalog/sumki-dlya-noutbukov/ryukzak-lenovo-legion-active-gaming-backpack-gx41c86982/","https://alsi.kz/ru/catalog/sumki-dlya-noutbukov/ryukzak-lenovo-legion-active-gaming-backpack-gx41c86982/")</f>
        <v>https://alsi.kz/ru/catalog/sumki-dlya-noutbukov/ryukzak-lenovo-legion-active-gaming-backpack-gx41c86982/</v>
      </c>
    </row>
    <row r="1082" spans="1:5" ht="15" outlineLevel="3">
      <c r="A1082" s="18" t="s">
        <v>3654</v>
      </c>
      <c r="B1082" s="18" t="s">
        <v>3655</v>
      </c>
      <c r="C1082" s="19" t="s">
        <v>3656</v>
      </c>
      <c r="D1082" s="18" t="s">
        <v>3657</v>
      </c>
      <c r="E1082" s="20" t="str">
        <f>HYPERLINK("https://alsi.kz/ru/catalog/sumki-dlya-noutbukov/ryukzak-lenovo-legion-armored-backpack-ii-17-gx40v10007/","https://alsi.kz/ru/catalog/sumki-dlya-noutbukov/ryukzak-lenovo-legion-armored-backpack-ii-17-gx40v10007/")</f>
        <v>https://alsi.kz/ru/catalog/sumki-dlya-noutbukov/ryukzak-lenovo-legion-armored-backpack-ii-17-gx40v10007/</v>
      </c>
    </row>
    <row r="1083" spans="1:5" ht="15" outlineLevel="3">
      <c r="A1083" s="18" t="s">
        <v>3658</v>
      </c>
      <c r="B1083" s="18" t="s">
        <v>3659</v>
      </c>
      <c r="C1083" s="19" t="s">
        <v>3660</v>
      </c>
      <c r="D1083" s="18" t="s">
        <v>3661</v>
      </c>
      <c r="E1083" s="20" t="str">
        <f>HYPERLINK("https://alsi.kz/ru/catalog/sumki-dlya-noutbukov/ryukzak-lenovo-thinkpad-basic-backpack-156-4x40k09936/","https://alsi.kz/ru/catalog/sumki-dlya-noutbukov/ryukzak-lenovo-thinkpad-basic-backpack-156-4x40k09936/")</f>
        <v>https://alsi.kz/ru/catalog/sumki-dlya-noutbukov/ryukzak-lenovo-thinkpad-basic-backpack-156-4x40k09936/</v>
      </c>
    </row>
    <row r="1084" spans="1:5" ht="15" outlineLevel="3">
      <c r="A1084" s="18" t="s">
        <v>3662</v>
      </c>
      <c r="B1084" s="18" t="s">
        <v>3663</v>
      </c>
      <c r="C1084" s="19" t="s">
        <v>3664</v>
      </c>
      <c r="D1084" s="18" t="s">
        <v>3665</v>
      </c>
      <c r="E1084" s="20" t="str">
        <f>HYPERLINK("https://alsi.kz/ru/catalog/sumki-dlya-noutbukov/ryukzak-lenovo-thinkpad-professional-156-backpack-4x40q26383/","https://alsi.kz/ru/catalog/sumki-dlya-noutbukov/ryukzak-lenovo-thinkpad-professional-156-backpack-4x40q26383/")</f>
        <v>https://alsi.kz/ru/catalog/sumki-dlya-noutbukov/ryukzak-lenovo-thinkpad-professional-156-backpack-4x40q26383/</v>
      </c>
    </row>
    <row r="1085" spans="1:5" ht="15" outlineLevel="3">
      <c r="A1085" s="18" t="s">
        <v>3666</v>
      </c>
      <c r="B1085" s="18">
        <v>23868</v>
      </c>
      <c r="C1085" s="19" t="s">
        <v>3667</v>
      </c>
      <c r="D1085" s="18" t="s">
        <v>1869</v>
      </c>
      <c r="E1085" s="20" t="str">
        <f>HYPERLINK("https://alsi.kz/ru/catalog/sumki-dlya-noutbukov/ryukzak-trust-gxt-1250g-hunter-gaming-173-zelenyy-kamuflyaj-23868/","https://alsi.kz/ru/catalog/sumki-dlya-noutbukov/ryukzak-trust-gxt-1250g-hunter-gaming-173-zelenyy-kamuflyaj-23868/")</f>
        <v>https://alsi.kz/ru/catalog/sumki-dlya-noutbukov/ryukzak-trust-gxt-1250g-hunter-gaming-173-zelenyy-kamuflyaj-23868/</v>
      </c>
    </row>
    <row r="1086" spans="1:5" ht="15" outlineLevel="3">
      <c r="A1086" s="18" t="s">
        <v>3668</v>
      </c>
      <c r="B1086" s="18" t="s">
        <v>3669</v>
      </c>
      <c r="C1086" s="19" t="s">
        <v>3670</v>
      </c>
      <c r="D1086" s="18" t="s">
        <v>3671</v>
      </c>
      <c r="E1086" s="20" t="str">
        <f>HYPERLINK("https://alsi.kz/ru/catalog/sumki-dlya-noutbukov/ryukzak-dlya-noutbuka-lenovo-backpack-b210-blue-gx40q17226/","https://alsi.kz/ru/catalog/sumki-dlya-noutbukov/ryukzak-dlya-noutbuka-lenovo-backpack-b210-blue-gx40q17226/")</f>
        <v>https://alsi.kz/ru/catalog/sumki-dlya-noutbukov/ryukzak-dlya-noutbuka-lenovo-backpack-b210-blue-gx40q17226/</v>
      </c>
    </row>
    <row r="1087" spans="1:5" ht="15" outlineLevel="3">
      <c r="A1087" s="18" t="s">
        <v>3672</v>
      </c>
      <c r="B1087" s="18" t="s">
        <v>3673</v>
      </c>
      <c r="C1087" s="19" t="s">
        <v>3674</v>
      </c>
      <c r="D1087" s="18" t="s">
        <v>3671</v>
      </c>
      <c r="E1087" s="20" t="str">
        <f>HYPERLINK("https://alsi.kz/ru/catalog/sumki-dlya-noutbukov/ryukzak-dlya-noutbuka-lenovo-backpack-b210-green-gx40q17228/","https://alsi.kz/ru/catalog/sumki-dlya-noutbukov/ryukzak-dlya-noutbuka-lenovo-backpack-b210-green-gx40q17228/")</f>
        <v>https://alsi.kz/ru/catalog/sumki-dlya-noutbukov/ryukzak-dlya-noutbuka-lenovo-backpack-b210-green-gx40q17228/</v>
      </c>
    </row>
    <row r="1088" spans="1:5" ht="15" outlineLevel="3">
      <c r="A1088" s="18" t="s">
        <v>3675</v>
      </c>
      <c r="B1088" s="18" t="s">
        <v>3676</v>
      </c>
      <c r="C1088" s="19" t="s">
        <v>3677</v>
      </c>
      <c r="D1088" s="18" t="s">
        <v>3671</v>
      </c>
      <c r="E1088" s="20" t="str">
        <f>HYPERLINK("https://alsi.kz/ru/catalog/sumki-dlya-noutbukov/ryukzak-dlya-noutbuka-lenovo-backpack-b210-grey-gx40q17227/","https://alsi.kz/ru/catalog/sumki-dlya-noutbukov/ryukzak-dlya-noutbuka-lenovo-backpack-b210-grey-gx40q17227/")</f>
        <v>https://alsi.kz/ru/catalog/sumki-dlya-noutbukov/ryukzak-dlya-noutbuka-lenovo-backpack-b210-grey-gx40q17227/</v>
      </c>
    </row>
    <row r="1089" spans="1:5" ht="15" outlineLevel="3">
      <c r="A1089" s="18" t="s">
        <v>3678</v>
      </c>
      <c r="B1089" s="18" t="s">
        <v>3679</v>
      </c>
      <c r="C1089" s="19" t="s">
        <v>3680</v>
      </c>
      <c r="D1089" s="18" t="s">
        <v>3681</v>
      </c>
      <c r="E1089" s="20" t="str">
        <f>HYPERLINK("https://alsi.kz/ru/catalog/sumki-dlya-noutbukov/ryukzak-dlya-noutbuka-lenovo-laptop-156-ideapad-gaming-backpack-gx40z24050/","https://alsi.kz/ru/catalog/sumki-dlya-noutbukov/ryukzak-dlya-noutbuka-lenovo-laptop-156-ideapad-gaming-backpack-gx40z24050/")</f>
        <v>https://alsi.kz/ru/catalog/sumki-dlya-noutbukov/ryukzak-dlya-noutbuka-lenovo-laptop-156-ideapad-gaming-backpack-gx40z24050/</v>
      </c>
    </row>
    <row r="1090" spans="1:5" ht="15" outlineLevel="3">
      <c r="A1090" s="18" t="s">
        <v>3682</v>
      </c>
      <c r="B1090" s="18" t="s">
        <v>3683</v>
      </c>
      <c r="C1090" s="19" t="s">
        <v>3684</v>
      </c>
      <c r="D1090" s="18" t="s">
        <v>3685</v>
      </c>
      <c r="E1090" s="20" t="str">
        <f>HYPERLINK("https://alsi.kz/ru/catalog/sumki-dlya-noutbukov/ryukzak-dlya-noutbuka-lenovo-laptop-156-laptop-urban-backpack-b530-gx40x54261/","https://alsi.kz/ru/catalog/sumki-dlya-noutbukov/ryukzak-dlya-noutbuka-lenovo-laptop-156-laptop-urban-backpack-b530-gx40x54261/")</f>
        <v>https://alsi.kz/ru/catalog/sumki-dlya-noutbukov/ryukzak-dlya-noutbuka-lenovo-laptop-156-laptop-urban-backpack-b530-gx40x54261/</v>
      </c>
    </row>
    <row r="1091" spans="1:5" ht="15" outlineLevel="3">
      <c r="A1091" s="18" t="s">
        <v>3686</v>
      </c>
      <c r="B1091" s="18" t="s">
        <v>3687</v>
      </c>
      <c r="C1091" s="19" t="s">
        <v>3688</v>
      </c>
      <c r="D1091" s="18" t="s">
        <v>3689</v>
      </c>
      <c r="E1091" s="20" t="str">
        <f>HYPERLINK("https://alsi.kz/ru/catalog/sumki-dlya-noutbukov/ryukzak-dlya-noutbuka-lenovo-laptop-urban-backpack-b730-gx40x54263/","https://alsi.kz/ru/catalog/sumki-dlya-noutbukov/ryukzak-dlya-noutbuka-lenovo-laptop-urban-backpack-b730-gx40x54263/")</f>
        <v>https://alsi.kz/ru/catalog/sumki-dlya-noutbukov/ryukzak-dlya-noutbuka-lenovo-laptop-urban-backpack-b730-gx40x54263/</v>
      </c>
    </row>
    <row r="1092" spans="1:5" ht="15" outlineLevel="3">
      <c r="A1092" s="18" t="s">
        <v>3690</v>
      </c>
      <c r="B1092" s="18" t="s">
        <v>3691</v>
      </c>
      <c r="C1092" s="19" t="s">
        <v>3692</v>
      </c>
      <c r="D1092" s="18" t="s">
        <v>3671</v>
      </c>
      <c r="E1092" s="20" t="str">
        <f>HYPERLINK("https://alsi.kz/ru/catalog/sumki-dlya-noutbukov/ryukzak-dlya-noutbuka-lenovo156-backpack-b210-black-gx40q17225/","https://alsi.kz/ru/catalog/sumki-dlya-noutbukov/ryukzak-dlya-noutbuka-lenovo156-backpack-b210-black-gx40q17225/")</f>
        <v>https://alsi.kz/ru/catalog/sumki-dlya-noutbukov/ryukzak-dlya-noutbuka-lenovo156-backpack-b210-black-gx40q17225/</v>
      </c>
    </row>
    <row r="1093" spans="1:5" ht="15" outlineLevel="3">
      <c r="A1093" s="18">
        <v>200783</v>
      </c>
      <c r="B1093" s="18" t="s">
        <v>3693</v>
      </c>
      <c r="C1093" s="19" t="s">
        <v>3694</v>
      </c>
      <c r="D1093" s="18" t="s">
        <v>3695</v>
      </c>
      <c r="E1093" s="20" t="str">
        <f>HYPERLINK("https://alsi.kz/ru/catalog/sumki-dlya-noutbukov/sumka-dell-essential-briefcase-15-es1520c-460-bczv/","https://alsi.kz/ru/catalog/sumki-dlya-noutbukov/sumka-dell-essential-briefcase-15-es1520c-460-bczv/")</f>
        <v>https://alsi.kz/ru/catalog/sumki-dlya-noutbukov/sumka-dell-essential-briefcase-15-es1520c-460-bczv/</v>
      </c>
    </row>
    <row r="1094" spans="1:5" ht="15" outlineLevel="3">
      <c r="A1094" s="18">
        <v>200765</v>
      </c>
      <c r="B1094" s="18" t="s">
        <v>3696</v>
      </c>
      <c r="C1094" s="19" t="s">
        <v>3697</v>
      </c>
      <c r="D1094" s="18" t="s">
        <v>3698</v>
      </c>
      <c r="E1094" s="20" t="str">
        <f>HYPERLINK("https://alsi.kz/ru/catalog/sumki-dlya-noutbukov/sumka-dell-pro-slim-briefcase-460-bcmk/","https://alsi.kz/ru/catalog/sumki-dlya-noutbukov/sumka-dell-pro-slim-briefcase-460-bcmk/")</f>
        <v>https://alsi.kz/ru/catalog/sumki-dlya-noutbukov/sumka-dell-pro-slim-briefcase-460-bcmk/</v>
      </c>
    </row>
    <row r="1095" spans="1:5" ht="15" outlineLevel="3">
      <c r="A1095" s="18">
        <v>226024</v>
      </c>
      <c r="B1095" s="18" t="s">
        <v>3699</v>
      </c>
      <c r="C1095" s="19" t="s">
        <v>3700</v>
      </c>
      <c r="D1095" s="18" t="s">
        <v>3701</v>
      </c>
      <c r="E1095" s="20" t="str">
        <f>HYPERLINK("https://alsi.kz/ru/catalog/sumki-dlya-noutbukov/sumka-hp-europe-renew-business-3e5f8aa/","https://alsi.kz/ru/catalog/sumki-dlya-noutbukov/sumka-hp-europe-renew-business-3e5f8aa/")</f>
        <v>https://alsi.kz/ru/catalog/sumki-dlya-noutbukov/sumka-hp-europe-renew-business-3e5f8aa/</v>
      </c>
    </row>
    <row r="1096" spans="1:5" ht="15" outlineLevel="3">
      <c r="A1096" s="18" t="s">
        <v>3702</v>
      </c>
      <c r="B1096" s="18" t="s">
        <v>3703</v>
      </c>
      <c r="C1096" s="19" t="s">
        <v>3704</v>
      </c>
      <c r="D1096" s="18" t="s">
        <v>3705</v>
      </c>
      <c r="E1096" s="20" t="str">
        <f>HYPERLINK("https://alsi.kz/ru/catalog/sumki-dlya-noutbukov/sumka-hp-prelude-pro-156-top-load-1x645aa/","https://alsi.kz/ru/catalog/sumki-dlya-noutbukov/sumka-hp-prelude-pro-156-top-load-1x645aa/")</f>
        <v>https://alsi.kz/ru/catalog/sumki-dlya-noutbukov/sumka-hp-prelude-pro-156-top-load-1x645aa/</v>
      </c>
    </row>
    <row r="1097" spans="1:5" ht="15" outlineLevel="3">
      <c r="A1097" s="18" t="s">
        <v>3706</v>
      </c>
      <c r="B1097" s="18" t="s">
        <v>3707</v>
      </c>
      <c r="C1097" s="19" t="s">
        <v>3708</v>
      </c>
      <c r="D1097" s="18" t="s">
        <v>3709</v>
      </c>
      <c r="E1097" s="20" t="str">
        <f>HYPERLINK("https://alsi.kz/ru/catalog/sumki-dlya-noutbukov/sumka-hp-professional-156-inch-laptop-bag-500s7aa/","https://alsi.kz/ru/catalog/sumki-dlya-noutbukov/sumka-hp-professional-156-inch-laptop-bag-500s7aa/")</f>
        <v>https://alsi.kz/ru/catalog/sumki-dlya-noutbukov/sumka-hp-professional-156-inch-laptop-bag-500s7aa/</v>
      </c>
    </row>
    <row r="1098" spans="1:5" ht="15" outlineLevel="3">
      <c r="A1098" s="18" t="s">
        <v>3710</v>
      </c>
      <c r="B1098" s="18" t="s">
        <v>3711</v>
      </c>
      <c r="C1098" s="19" t="s">
        <v>3712</v>
      </c>
      <c r="D1098" s="18" t="s">
        <v>3603</v>
      </c>
      <c r="E1098" s="20" t="str">
        <f>HYPERLINK("https://alsi.kz/ru/catalog/sumki-dlya-noutbukov/sumka-hp-renew-travel-156-2z8a4aa/","https://alsi.kz/ru/catalog/sumki-dlya-noutbukov/sumka-hp-renew-travel-156-2z8a4aa/")</f>
        <v>https://alsi.kz/ru/catalog/sumki-dlya-noutbukov/sumka-hp-renew-travel-156-2z8a4aa/</v>
      </c>
    </row>
    <row r="1099" spans="1:5" ht="15" outlineLevel="3">
      <c r="A1099" s="18" t="s">
        <v>3713</v>
      </c>
      <c r="B1099" s="18" t="s">
        <v>3714</v>
      </c>
      <c r="C1099" s="19" t="s">
        <v>3715</v>
      </c>
      <c r="D1099" s="18" t="s">
        <v>3716</v>
      </c>
      <c r="E1099" s="20" t="str">
        <f>HYPERLINK("https://alsi.kz/ru/catalog/sumki-dlya-noutbukov/sumka-lenovo-business-casual-topload-156-4x40x54259/","https://alsi.kz/ru/catalog/sumki-dlya-noutbukov/sumka-lenovo-business-casual-topload-156-4x40x54259/")</f>
        <v>https://alsi.kz/ru/catalog/sumki-dlya-noutbukov/sumka-lenovo-business-casual-topload-156-4x40x54259/</v>
      </c>
    </row>
    <row r="1100" spans="1:5" ht="15" outlineLevel="3">
      <c r="A1100" s="18" t="s">
        <v>3717</v>
      </c>
      <c r="B1100" s="18" t="s">
        <v>3718</v>
      </c>
      <c r="C1100" s="19" t="s">
        <v>3719</v>
      </c>
      <c r="D1100" s="18" t="s">
        <v>3720</v>
      </c>
      <c r="E1100" s="20" t="str">
        <f>HYPERLINK("https://alsi.kz/ru/catalog/sumki-dlya-noutbukov/sumka-lenovo-laptop-casual-toploader-t210-156-chernyy-4x40t84061/","https://alsi.kz/ru/catalog/sumki-dlya-noutbukov/sumka-lenovo-laptop-casual-toploader-t210-156-chernyy-4x40t84061/")</f>
        <v>https://alsi.kz/ru/catalog/sumki-dlya-noutbukov/sumka-lenovo-laptop-casual-toploader-t210-156-chernyy-4x40t84061/</v>
      </c>
    </row>
    <row r="1101" spans="1:5" ht="15" outlineLevel="3">
      <c r="A1101" s="18" t="s">
        <v>3721</v>
      </c>
      <c r="B1101" s="18">
        <v>26019</v>
      </c>
      <c r="C1101" s="19" t="s">
        <v>3722</v>
      </c>
      <c r="D1101" s="18" t="s">
        <v>2659</v>
      </c>
      <c r="E1101" s="20" t="str">
        <f>HYPERLINK("https://alsi.kz/ru/catalog/sumki-dlya-noutbukov/sumka-dlya-noutbuka-defender-ascetic-chernyy-26019/","https://alsi.kz/ru/catalog/sumki-dlya-noutbukov/sumka-dlya-noutbuka-defender-ascetic-chernyy-26019/")</f>
        <v>https://alsi.kz/ru/catalog/sumki-dlya-noutbukov/sumka-dlya-noutbuka-defender-ascetic-chernyy-26019/</v>
      </c>
    </row>
    <row r="1102" spans="1:5" ht="15" outlineLevel="3">
      <c r="A1102" s="18">
        <v>208578</v>
      </c>
      <c r="B1102" s="18" t="s">
        <v>3703</v>
      </c>
      <c r="C1102" s="19" t="s">
        <v>3723</v>
      </c>
      <c r="D1102" s="18" t="s">
        <v>3615</v>
      </c>
      <c r="E1102" s="20" t="str">
        <f>HYPERLINK("https://alsi.kz/ru/catalog/sumki-dlya-noutbukov/sumka-dlya-noutbuka-hp-europe-prelude-pro-recycled-topload-1x645aaabb/","https://alsi.kz/ru/catalog/sumki-dlya-noutbukov/sumka-dlya-noutbuka-hp-europe-prelude-pro-recycled-topload-1x645aaabb/")</f>
        <v>https://alsi.kz/ru/catalog/sumki-dlya-noutbukov/sumka-dlya-noutbuka-hp-europe-prelude-pro-recycled-topload-1x645aaabb/</v>
      </c>
    </row>
    <row r="1103" spans="1:5" ht="15" outlineLevel="3">
      <c r="A1103" s="18">
        <v>212807</v>
      </c>
      <c r="B1103" s="18" t="s">
        <v>3724</v>
      </c>
      <c r="C1103" s="19" t="s">
        <v>3725</v>
      </c>
      <c r="D1103" s="18" t="s">
        <v>3726</v>
      </c>
      <c r="E1103" s="20" t="str">
        <f>HYPERLINK("https://alsi.kz/ru/catalog/sumki-dlya-noutbukov/sumka-dlya-noutbuka-hp-europe-prelude-top-load-1e7d7aa/","https://alsi.kz/ru/catalog/sumki-dlya-noutbukov/sumka-dlya-noutbuka-hp-europe-prelude-top-load-1e7d7aa/")</f>
        <v>https://alsi.kz/ru/catalog/sumki-dlya-noutbukov/sumka-dlya-noutbuka-hp-europe-prelude-top-load-1e7d7aa/</v>
      </c>
    </row>
    <row r="1104" spans="1:5" ht="15" outlineLevel="3">
      <c r="A1104" s="18" t="s">
        <v>3727</v>
      </c>
      <c r="B1104" s="18" t="s">
        <v>3728</v>
      </c>
      <c r="C1104" s="19" t="s">
        <v>3729</v>
      </c>
      <c r="D1104" s="18" t="s">
        <v>3671</v>
      </c>
      <c r="E1104" s="20" t="str">
        <f>HYPERLINK("https://alsi.kz/ru/catalog/sumki-dlya-noutbukov/sumka-dlya-noutbuka-lenovo-casual-toploader-t210-green-gx40q17232/","https://alsi.kz/ru/catalog/sumki-dlya-noutbukov/sumka-dlya-noutbuka-lenovo-casual-toploader-t210-green-gx40q17232/")</f>
        <v>https://alsi.kz/ru/catalog/sumki-dlya-noutbukov/sumka-dlya-noutbuka-lenovo-casual-toploader-t210-green-gx40q17232/</v>
      </c>
    </row>
    <row r="1105" spans="1:5" ht="15" outlineLevel="3">
      <c r="A1105" s="18" t="s">
        <v>3730</v>
      </c>
      <c r="B1105" s="18" t="s">
        <v>3731</v>
      </c>
      <c r="C1105" s="19" t="s">
        <v>3732</v>
      </c>
      <c r="D1105" s="18" t="s">
        <v>3733</v>
      </c>
      <c r="E1105" s="20" t="str">
        <f>HYPERLINK("https://alsi.kz/ru/catalog/sumki-dlya-noutbukov/sumka-dlya-noutbuka-lenovo-laptop-urban-toploader-t530-156-gx40x54262/","https://alsi.kz/ru/catalog/sumki-dlya-noutbukov/sumka-dlya-noutbuka-lenovo-laptop-urban-toploader-t530-156-gx40x54262/")</f>
        <v>https://alsi.kz/ru/catalog/sumki-dlya-noutbukov/sumka-dlya-noutbuka-lenovo-laptop-urban-toploader-t530-156-gx40x54262/</v>
      </c>
    </row>
    <row r="1106" spans="1:5" ht="15" outlineLevel="3">
      <c r="A1106" s="18" t="s">
        <v>3734</v>
      </c>
      <c r="B1106" s="18" t="s">
        <v>3735</v>
      </c>
      <c r="C1106" s="19" t="s">
        <v>3736</v>
      </c>
      <c r="D1106" s="18" t="s">
        <v>3737</v>
      </c>
      <c r="E1106" s="20" t="str">
        <f>HYPERLINK("https://alsi.kz/ru/catalog/sumki-dlya-noutbukov/sumka-dlya-noutbuka-lenovo-sleeve-14-4x40n18009/","https://alsi.kz/ru/catalog/sumki-dlya-noutbukov/sumka-dlya-noutbuka-lenovo-sleeve-14-4x40n18009/")</f>
        <v>https://alsi.kz/ru/catalog/sumki-dlya-noutbukov/sumka-dlya-noutbuka-lenovo-sleeve-14-4x40n18009/</v>
      </c>
    </row>
    <row r="1107" spans="1:5" ht="15" outlineLevel="3">
      <c r="A1107" s="18" t="s">
        <v>3738</v>
      </c>
      <c r="B1107" s="18" t="s">
        <v>3739</v>
      </c>
      <c r="C1107" s="19" t="s">
        <v>3740</v>
      </c>
      <c r="D1107" s="18" t="s">
        <v>3741</v>
      </c>
      <c r="E1107" s="20" t="str">
        <f>HYPERLINK("https://alsi.kz/ru/catalog/sumki-dlya-noutbukov/sumka-dlya-noutbuka-lenovo-thinkpad-14-professional-slim-topload-4x40w19826/","https://alsi.kz/ru/catalog/sumki-dlya-noutbukov/sumka-dlya-noutbuka-lenovo-thinkpad-14-professional-slim-topload-4x40w19826/")</f>
        <v>https://alsi.kz/ru/catalog/sumki-dlya-noutbukov/sumka-dlya-noutbuka-lenovo-thinkpad-14-professional-slim-topload-4x40w19826/</v>
      </c>
    </row>
    <row r="1108" spans="1:5" ht="15" outlineLevel="3">
      <c r="A1108" s="18" t="s">
        <v>3742</v>
      </c>
      <c r="B1108" s="18" t="s">
        <v>3743</v>
      </c>
      <c r="C1108" s="19" t="s">
        <v>3744</v>
      </c>
      <c r="D1108" s="18" t="s">
        <v>3737</v>
      </c>
      <c r="E1108" s="20" t="str">
        <f>HYPERLINK("https://alsi.kz/ru/catalog/sumki-dlya-noutbukov/sumka-dlya-noutbuka-lenovo-thinkpad-essential-13-14-slim-topload-4x41d97727/","https://alsi.kz/ru/catalog/sumki-dlya-noutbukov/sumka-dlya-noutbuka-lenovo-thinkpad-essential-13-14-slim-topload-4x41d97727/")</f>
        <v>https://alsi.kz/ru/catalog/sumki-dlya-noutbukov/sumka-dlya-noutbuka-lenovo-thinkpad-essential-13-14-slim-topload-4x41d97727/</v>
      </c>
    </row>
    <row r="1109" spans="1:5" ht="15" outlineLevel="3">
      <c r="A1109" s="18" t="s">
        <v>3745</v>
      </c>
      <c r="B1109" s="18" t="s">
        <v>3746</v>
      </c>
      <c r="C1109" s="19" t="s">
        <v>3747</v>
      </c>
      <c r="D1109" s="18" t="s">
        <v>3748</v>
      </c>
      <c r="E1109" s="20" t="str">
        <f>HYPERLINK("https://alsi.kz/ru/catalog/sumki-dlya-noutbukov/sumka-dlya-noutbuka-lenovo-thinkpad-essential-slim-topload-16-eco-4x41c12469/","https://alsi.kz/ru/catalog/sumki-dlya-noutbukov/sumka-dlya-noutbuka-lenovo-thinkpad-essential-slim-topload-16-eco-4x41c12469/")</f>
        <v>https://alsi.kz/ru/catalog/sumki-dlya-noutbukov/sumka-dlya-noutbuka-lenovo-thinkpad-essential-slim-topload-16-eco-4x41c12469/</v>
      </c>
    </row>
    <row r="1110" spans="1:5" ht="15" outlineLevel="3">
      <c r="A1110" s="18" t="s">
        <v>3749</v>
      </c>
      <c r="B1110" s="18" t="s">
        <v>3750</v>
      </c>
      <c r="C1110" s="19" t="s">
        <v>3751</v>
      </c>
      <c r="D1110" s="18" t="s">
        <v>3752</v>
      </c>
      <c r="E1110" s="20" t="str">
        <f>HYPERLINK("https://alsi.kz/ru/catalog/sumki-dlya-noutbukov/sumka-dlya-noutbuka-lenovo-thinkpad-professional-slim-tl-4x40q26385/","https://alsi.kz/ru/catalog/sumki-dlya-noutbukov/sumka-dlya-noutbuka-lenovo-thinkpad-professional-slim-tl-4x40q26385/")</f>
        <v>https://alsi.kz/ru/catalog/sumki-dlya-noutbukov/sumka-dlya-noutbuka-lenovo-thinkpad-professional-slim-tl-4x40q26385/</v>
      </c>
    </row>
    <row r="1111" spans="1:5" ht="15" outlineLevel="3">
      <c r="A1111" s="18" t="s">
        <v>3753</v>
      </c>
      <c r="B1111" s="18" t="s">
        <v>3754</v>
      </c>
      <c r="C1111" s="19" t="s">
        <v>3755</v>
      </c>
      <c r="D1111" s="18" t="s">
        <v>3671</v>
      </c>
      <c r="E1111" s="20" t="str">
        <f>HYPERLINK("https://alsi.kz/ru/catalog/sumki-dlya-noutbukov/sumka-dlya-noutbuka-lenovo-toploader-t210-grey-gx40q17231/","https://alsi.kz/ru/catalog/sumki-dlya-noutbukov/sumka-dlya-noutbuka-lenovo-toploader-t210-grey-gx40q17231/")</f>
        <v>https://alsi.kz/ru/catalog/sumki-dlya-noutbukov/sumka-dlya-noutbuka-lenovo-toploader-t210-grey-gx40q17231/</v>
      </c>
    </row>
    <row r="1112" spans="1:5" ht="15" outlineLevel="3">
      <c r="A1112" s="18" t="s">
        <v>3756</v>
      </c>
      <c r="B1112" s="18" t="s">
        <v>3757</v>
      </c>
      <c r="C1112" s="19" t="s">
        <v>3758</v>
      </c>
      <c r="D1112" s="18" t="s">
        <v>3759</v>
      </c>
      <c r="E1112" s="20" t="str">
        <f>HYPERLINK("https://alsi.kz/ru/catalog/sumki-dlya-noutbukov/chehol-hp-omen-transceptor-pouch-3j047aa/","https://alsi.kz/ru/catalog/sumki-dlya-noutbukov/chehol-hp-omen-transceptor-pouch-3j047aa/")</f>
        <v>https://alsi.kz/ru/catalog/sumki-dlya-noutbukov/chehol-hp-omen-transceptor-pouch-3j047aa/</v>
      </c>
    </row>
    <row r="1113" spans="1:5" ht="15" outlineLevel="3">
      <c r="A1113" s="18" t="s">
        <v>3760</v>
      </c>
      <c r="B1113" s="18" t="s">
        <v>3761</v>
      </c>
      <c r="C1113" s="19" t="s">
        <v>3762</v>
      </c>
      <c r="D1113" s="18" t="s">
        <v>3763</v>
      </c>
      <c r="E1113" s="20" t="str">
        <f>HYPERLINK("https://alsi.kz/ru/catalog/sumki-dlya-noutbukov/chehol-hp-protective-reversible-seryylilovyy-2f1w8aa/","https://alsi.kz/ru/catalog/sumki-dlya-noutbukov/chehol-hp-protective-reversible-seryylilovyy-2f1w8aa/")</f>
        <v>https://alsi.kz/ru/catalog/sumki-dlya-noutbukov/chehol-hp-protective-reversible-seryylilovyy-2f1w8aa/</v>
      </c>
    </row>
    <row r="1114" spans="1:5" ht="15" outlineLevel="3">
      <c r="A1114" s="18" t="s">
        <v>3764</v>
      </c>
      <c r="B1114" s="18" t="s">
        <v>3765</v>
      </c>
      <c r="C1114" s="19" t="s">
        <v>3766</v>
      </c>
      <c r="D1114" s="18" t="s">
        <v>3763</v>
      </c>
      <c r="E1114" s="20" t="str">
        <f>HYPERLINK("https://alsi.kz/ru/catalog/sumki-dlya-noutbukov/chehol-hp-protective-reversible-seryylilovyy-2f2l6aa/","https://alsi.kz/ru/catalog/sumki-dlya-noutbukov/chehol-hp-protective-reversible-seryylilovyy-2f2l6aa/")</f>
        <v>https://alsi.kz/ru/catalog/sumki-dlya-noutbukov/chehol-hp-protective-reversible-seryylilovyy-2f2l6aa/</v>
      </c>
    </row>
    <row r="1115" spans="1:5" ht="15" outlineLevel="3">
      <c r="A1115" s="18" t="s">
        <v>3767</v>
      </c>
      <c r="B1115" s="18" t="s">
        <v>3768</v>
      </c>
      <c r="C1115" s="19" t="s">
        <v>3769</v>
      </c>
      <c r="D1115" s="18" t="s">
        <v>3763</v>
      </c>
      <c r="E1115" s="20" t="str">
        <f>HYPERLINK("https://alsi.kz/ru/catalog/sumki-dlya-noutbukov/chehol-hp-protective-reversible-siniy-2f1x7aa/","https://alsi.kz/ru/catalog/sumki-dlya-noutbukov/chehol-hp-protective-reversible-siniy-2f1x7aa/")</f>
        <v>https://alsi.kz/ru/catalog/sumki-dlya-noutbukov/chehol-hp-protective-reversible-siniy-2f1x7aa/</v>
      </c>
    </row>
    <row r="1116" spans="1:5" ht="15" outlineLevel="3">
      <c r="A1116" s="18" t="s">
        <v>3770</v>
      </c>
      <c r="B1116" s="18" t="s">
        <v>3771</v>
      </c>
      <c r="C1116" s="19" t="s">
        <v>3772</v>
      </c>
      <c r="D1116" s="18" t="s">
        <v>3773</v>
      </c>
      <c r="E1116" s="20" t="str">
        <f>HYPERLINK("https://alsi.kz/ru/catalog/sumki-dlya-noutbukov/chehol-lenovo-basic-sleeve-14-chernyy-4x40z26641/","https://alsi.kz/ru/catalog/sumki-dlya-noutbukov/chehol-lenovo-basic-sleeve-14-chernyy-4x40z26641/")</f>
        <v>https://alsi.kz/ru/catalog/sumki-dlya-noutbukov/chehol-lenovo-basic-sleeve-14-chernyy-4x40z26641/</v>
      </c>
    </row>
    <row r="1117" spans="1:5" ht="15" outlineLevel="3">
      <c r="A1117" s="18" t="s">
        <v>3774</v>
      </c>
      <c r="B1117" s="18" t="s">
        <v>3775</v>
      </c>
      <c r="C1117" s="19" t="s">
        <v>3776</v>
      </c>
      <c r="D1117" s="18" t="s">
        <v>3763</v>
      </c>
      <c r="E1117" s="20" t="str">
        <f>HYPERLINK("https://alsi.kz/ru/catalog/sumki-dlya-noutbukov/chehol-dvustoronniy-hp-protective-reversible-chernyyseryy-2f2l0aa/","https://alsi.kz/ru/catalog/sumki-dlya-noutbukov/chehol-dvustoronniy-hp-protective-reversible-chernyyseryy-2f2l0aa/")</f>
        <v>https://alsi.kz/ru/catalog/sumki-dlya-noutbukov/chehol-dvustoronniy-hp-protective-reversible-chernyyseryy-2f2l0aa/</v>
      </c>
    </row>
    <row r="1118" spans="1:5" ht="15" outlineLevel="3">
      <c r="A1118" s="18" t="s">
        <v>3777</v>
      </c>
      <c r="B1118" s="18" t="s">
        <v>3778</v>
      </c>
      <c r="C1118" s="19" t="s">
        <v>3779</v>
      </c>
      <c r="D1118" s="18" t="s">
        <v>3763</v>
      </c>
      <c r="E1118" s="20" t="str">
        <f>HYPERLINK("https://alsi.kz/ru/catalog/sumki-dlya-noutbukov/chehol-dvustoronniy-hp-protective-reversible-chernyyseryy-2f2l4aa/","https://alsi.kz/ru/catalog/sumki-dlya-noutbukov/chehol-dvustoronniy-hp-protective-reversible-chernyyseryy-2f2l4aa/")</f>
        <v>https://alsi.kz/ru/catalog/sumki-dlya-noutbukov/chehol-dvustoronniy-hp-protective-reversible-chernyyseryy-2f2l4aa/</v>
      </c>
    </row>
    <row r="1119" spans="1:5" ht="15" outlineLevel="2">
      <c r="A1119" s="15" t="s">
        <v>3780</v>
      </c>
      <c r="B1119" s="16"/>
      <c r="C1119" s="16"/>
      <c r="D1119" s="17"/>
      <c r="E1119" s="14" t="str">
        <f>HYPERLINK("http://alsi.kz/ru/catalog/dok-stantsii/","http://alsi.kz/ru/catalog/dok-stantsii/")</f>
        <v>http://alsi.kz/ru/catalog/dok-stantsii/</v>
      </c>
    </row>
    <row r="1120" spans="1:5" ht="15" outlineLevel="3">
      <c r="A1120" s="18" t="s">
        <v>3781</v>
      </c>
      <c r="B1120" s="18" t="s">
        <v>3782</v>
      </c>
      <c r="C1120" s="19" t="s">
        <v>3783</v>
      </c>
      <c r="D1120" s="18" t="s">
        <v>3784</v>
      </c>
      <c r="E1120" s="20" t="str">
        <f>HYPERLINK("https://alsi.kz/ru/catalog/dok-stantsii/dok-stanciya-dell-dock-wd19s-180w-210-azbu/","https://alsi.kz/ru/catalog/dok-stantsii/dok-stanciya-dell-dock-wd19s-180w-210-azbu/")</f>
        <v>https://alsi.kz/ru/catalog/dok-stantsii/dok-stanciya-dell-dock-wd19s-180w-210-azbu/</v>
      </c>
    </row>
    <row r="1121" spans="1:5" ht="15" outlineLevel="3">
      <c r="A1121" s="18">
        <v>224936</v>
      </c>
      <c r="B1121" s="18" t="s">
        <v>3785</v>
      </c>
      <c r="C1121" s="19" t="s">
        <v>3786</v>
      </c>
      <c r="D1121" s="18" t="s">
        <v>3787</v>
      </c>
      <c r="E1121" s="20" t="str">
        <f>HYPERLINK("https://alsi.kz/ru/catalog/dok-stantsii/dok-stanciya-dell-thunderbolt-dock-wd22tb4-210-bdtd/","https://alsi.kz/ru/catalog/dok-stantsii/dok-stanciya-dell-thunderbolt-dock-wd22tb4-210-bdtd/")</f>
        <v>https://alsi.kz/ru/catalog/dok-stantsii/dok-stanciya-dell-thunderbolt-dock-wd22tb4-210-bdtd/</v>
      </c>
    </row>
    <row r="1122" spans="1:5" ht="15" outlineLevel="3">
      <c r="A1122" s="18" t="s">
        <v>3788</v>
      </c>
      <c r="B1122" s="18" t="s">
        <v>3789</v>
      </c>
      <c r="C1122" s="19" t="s">
        <v>3790</v>
      </c>
      <c r="D1122" s="18" t="s">
        <v>1193</v>
      </c>
      <c r="E1122" s="20" t="str">
        <f>HYPERLINK("https://alsi.kz/ru/catalog/dok-stantsii/dok-stanciya-hp-4k-usb-c-multiport-hub-6g842aa/","https://alsi.kz/ru/catalog/dok-stantsii/dok-stanciya-hp-4k-usb-c-multiport-hub-6g842aa/")</f>
        <v>https://alsi.kz/ru/catalog/dok-stantsii/dok-stanciya-hp-4k-usb-c-multiport-hub-6g842aa/</v>
      </c>
    </row>
    <row r="1123" spans="1:5" ht="15" outlineLevel="3">
      <c r="A1123" s="18">
        <v>227494</v>
      </c>
      <c r="B1123" s="18" t="s">
        <v>3791</v>
      </c>
      <c r="C1123" s="19" t="s">
        <v>3792</v>
      </c>
      <c r="D1123" s="18" t="s">
        <v>3793</v>
      </c>
      <c r="E1123" s="20" t="str">
        <f>HYPERLINK("https://alsi.kz/ru/catalog/dok-stantsii/dok-stanciya-hp-europe-usb-c-g5-essential-dock-72c71aaabb/","https://alsi.kz/ru/catalog/dok-stantsii/dok-stanciya-hp-europe-usb-c-g5-essential-dock-72c71aaabb/")</f>
        <v>https://alsi.kz/ru/catalog/dok-stantsii/dok-stanciya-hp-europe-usb-c-g5-essential-dock-72c71aaabb/</v>
      </c>
    </row>
    <row r="1124" spans="1:5" ht="15" outlineLevel="3">
      <c r="A1124" s="18">
        <v>237209</v>
      </c>
      <c r="B1124" s="18" t="s">
        <v>3794</v>
      </c>
      <c r="C1124" s="19" t="s">
        <v>3795</v>
      </c>
      <c r="D1124" s="18" t="s">
        <v>3796</v>
      </c>
      <c r="E1124" s="20" t="str">
        <f>HYPERLINK("https://alsi.kz/ru/catalog/dok-stantsii/dok-stanciya-hp-europe-usb-c-g5-essential-dock-120w---black-784q9aaabb/","https://alsi.kz/ru/catalog/dok-stantsii/dok-stanciya-hp-europe-usb-c-g5-essential-dock-120w---black-784q9aaabb/")</f>
        <v>https://alsi.kz/ru/catalog/dok-stantsii/dok-stanciya-hp-europe-usb-c-g5-essential-dock-120w---black-784q9aaabb/</v>
      </c>
    </row>
    <row r="1125" spans="1:5" ht="15" outlineLevel="3">
      <c r="A1125" s="18" t="s">
        <v>3797</v>
      </c>
      <c r="B1125" s="18" t="s">
        <v>3798</v>
      </c>
      <c r="C1125" s="19" t="s">
        <v>3799</v>
      </c>
      <c r="D1125" s="18" t="s">
        <v>3800</v>
      </c>
      <c r="E1125" s="20" t="str">
        <f>HYPERLINK("https://alsi.kz/ru/catalog/dok-stantsii/dok-stanciya-lenovo-thinkpad-lenovo-usb-c-mini-dock-40au0065eu/","https://alsi.kz/ru/catalog/dok-stantsii/dok-stanciya-lenovo-thinkpad-lenovo-usb-c-mini-dock-40au0065eu/")</f>
        <v>https://alsi.kz/ru/catalog/dok-stantsii/dok-stanciya-lenovo-thinkpad-lenovo-usb-c-mini-dock-40au0065eu/</v>
      </c>
    </row>
    <row r="1126" spans="1:5" ht="15" outlineLevel="3">
      <c r="A1126" s="18" t="s">
        <v>3801</v>
      </c>
      <c r="B1126" s="18" t="s">
        <v>3802</v>
      </c>
      <c r="C1126" s="19" t="s">
        <v>3803</v>
      </c>
      <c r="D1126" s="18" t="s">
        <v>3804</v>
      </c>
      <c r="E1126" s="20" t="str">
        <f>HYPERLINK("https://alsi.kz/ru/catalog/dok-stantsii/dok-stanciya-lenovo-thinkpad-universal-thunderbolt-4-40b00135eu/","https://alsi.kz/ru/catalog/dok-stantsii/dok-stanciya-lenovo-thinkpad-universal-thunderbolt-4-40b00135eu/")</f>
        <v>https://alsi.kz/ru/catalog/dok-stantsii/dok-stanciya-lenovo-thinkpad-universal-thunderbolt-4-40b00135eu/</v>
      </c>
    </row>
    <row r="1127" spans="1:5" ht="15" outlineLevel="3">
      <c r="A1127" s="18" t="s">
        <v>3805</v>
      </c>
      <c r="B1127" s="18" t="s">
        <v>3806</v>
      </c>
      <c r="C1127" s="19" t="s">
        <v>3807</v>
      </c>
      <c r="D1127" s="18" t="s">
        <v>3808</v>
      </c>
      <c r="E1127" s="20" t="str">
        <f>HYPERLINK("https://alsi.kz/ru/catalog/dok-stantsii/dok-stanciya-lenovo-usb-c-business-dock-eu-40b30090eu/","https://alsi.kz/ru/catalog/dok-stantsii/dok-stanciya-lenovo-usb-c-business-dock-eu-40b30090eu/")</f>
        <v>https://alsi.kz/ru/catalog/dok-stantsii/dok-stanciya-lenovo-usb-c-business-dock-eu-40b30090eu/</v>
      </c>
    </row>
    <row r="1128" spans="1:5" ht="15" outlineLevel="3">
      <c r="A1128" s="18">
        <v>192938</v>
      </c>
      <c r="B1128" s="18" t="s">
        <v>3809</v>
      </c>
      <c r="C1128" s="19" t="s">
        <v>3810</v>
      </c>
      <c r="D1128" s="18" t="s">
        <v>3811</v>
      </c>
      <c r="E1128" s="20" t="str">
        <f>HYPERLINK("https://alsi.kz/ru/catalog/dok-stantsii/replikator-portov-hp-europe-usb-c-mini-dock-1pm64aaac3/","https://alsi.kz/ru/catalog/dok-stantsii/replikator-portov-hp-europe-usb-c-mini-dock-1pm64aaac3/")</f>
        <v>https://alsi.kz/ru/catalog/dok-stantsii/replikator-portov-hp-europe-usb-c-mini-dock-1pm64aaac3/</v>
      </c>
    </row>
    <row r="1129" spans="1:5" ht="15" outlineLevel="2">
      <c r="A1129" s="15" t="s">
        <v>3812</v>
      </c>
      <c r="B1129" s="16"/>
      <c r="C1129" s="16"/>
      <c r="D1129" s="17"/>
      <c r="E1129" s="14" t="str">
        <f>HYPERLINK("http://alsi.kz/ru/catalog/batarei-dlya-noutbukov-jqx/","http://alsi.kz/ru/catalog/batarei-dlya-noutbukov-jqx/")</f>
        <v>http://alsi.kz/ru/catalog/batarei-dlya-noutbukov-jqx/</v>
      </c>
    </row>
    <row r="1130" spans="1:5" ht="15" outlineLevel="3">
      <c r="A1130" s="18">
        <v>176952</v>
      </c>
      <c r="B1130" s="18" t="s">
        <v>3813</v>
      </c>
      <c r="C1130" s="19" t="s">
        <v>3814</v>
      </c>
      <c r="D1130" s="18" t="s">
        <v>3815</v>
      </c>
      <c r="E1130" s="20" t="str">
        <f>HYPERLINK("https://alsi.kz/ru/catalog/batarei-dlya-noutbukov-jqx/hpibatnbpb450-fp09/","https://alsi.kz/ru/catalog/batarei-dlya-noutbukov-jqx/hpibatnbpb450-fp09/")</f>
        <v>https://alsi.kz/ru/catalog/batarei-dlya-noutbukov-jqx/hpibatnbpb450-fp09/</v>
      </c>
    </row>
    <row r="1131" spans="1:5" ht="15" outlineLevel="2">
      <c r="A1131" s="15" t="s">
        <v>3816</v>
      </c>
      <c r="B1131" s="16"/>
      <c r="C1131" s="16"/>
      <c r="D1131" s="17"/>
      <c r="E1131" s="14" t="str">
        <f>HYPERLINK("http://alsi.kz/ru/catalog/ohlajdayushchie-podstavki-kwr/","http://alsi.kz/ru/catalog/ohlajdayushchie-podstavki-kwr/")</f>
        <v>http://alsi.kz/ru/catalog/ohlajdayushchie-podstavki-kwr/</v>
      </c>
    </row>
    <row r="1132" spans="1:5" ht="15" outlineLevel="3">
      <c r="A1132" s="18" t="s">
        <v>3817</v>
      </c>
      <c r="B1132" s="18">
        <v>29509</v>
      </c>
      <c r="C1132" s="19" t="s">
        <v>3818</v>
      </c>
      <c r="D1132" s="18" t="s">
        <v>3577</v>
      </c>
      <c r="E1132" s="20" t="str">
        <f>HYPERLINK("https://alsi.kz/ru/catalog/ohlajdayushchie-podstavki-kwr/podstavka-dlya-noutbuka-defender-ns-509-29509/","https://alsi.kz/ru/catalog/ohlajdayushchie-podstavki-kwr/podstavka-dlya-noutbuka-defender-ns-509-29509/")</f>
        <v>https://alsi.kz/ru/catalog/ohlajdayushchie-podstavki-kwr/podstavka-dlya-noutbuka-defender-ns-509-29509/</v>
      </c>
    </row>
    <row r="1133" spans="1:5" ht="15" outlineLevel="3">
      <c r="A1133" s="18" t="s">
        <v>3819</v>
      </c>
      <c r="B1133" s="18">
        <v>20817</v>
      </c>
      <c r="C1133" s="19" t="s">
        <v>3820</v>
      </c>
      <c r="D1133" s="18" t="s">
        <v>3821</v>
      </c>
      <c r="E1133" s="20" t="str">
        <f>HYPERLINK("https://alsi.kz/ru/catalog/ohlajdayushchie-podstavki-kwr/podstavka-dlya-noutbuka-trust-gxt-278-notebook-cooling-stand-20817/","https://alsi.kz/ru/catalog/ohlajdayushchie-podstavki-kwr/podstavka-dlya-noutbuka-trust-gxt-278-notebook-cooling-stand-20817/")</f>
        <v>https://alsi.kz/ru/catalog/ohlajdayushchie-podstavki-kwr/podstavka-dlya-noutbuka-trust-gxt-278-notebook-cooling-stand-20817/</v>
      </c>
    </row>
    <row r="1134" spans="1:5" ht="15" outlineLevel="1">
      <c r="A1134" s="11" t="s">
        <v>3822</v>
      </c>
      <c r="B1134" s="12"/>
      <c r="C1134" s="12"/>
      <c r="D1134" s="13"/>
      <c r="E1134" s="14" t="str">
        <f>HYPERLINK("http://alsi.kz/ru/catalog/audio-tehnika/","http://alsi.kz/ru/catalog/audio-tehnika/")</f>
        <v>http://alsi.kz/ru/catalog/audio-tehnika/</v>
      </c>
    </row>
    <row r="1135" spans="1:5" ht="15" outlineLevel="2">
      <c r="A1135" s="15" t="s">
        <v>3823</v>
      </c>
      <c r="B1135" s="16"/>
      <c r="C1135" s="16"/>
      <c r="D1135" s="17"/>
      <c r="E1135" s="14" t="str">
        <f>HYPERLINK("http://alsi.kz/ru/catalog/garnitura-j2v/","http://alsi.kz/ru/catalog/garnitura-j2v/")</f>
        <v>http://alsi.kz/ru/catalog/garnitura-j2v/</v>
      </c>
    </row>
    <row r="1136" spans="1:5" ht="15" outlineLevel="3">
      <c r="A1136" s="18" t="s">
        <v>3824</v>
      </c>
      <c r="B1136" s="18" t="s">
        <v>3825</v>
      </c>
      <c r="C1136" s="19" t="s">
        <v>3826</v>
      </c>
      <c r="D1136" s="18" t="s">
        <v>3827</v>
      </c>
      <c r="E1136" s="20" t="str">
        <f>HYPERLINK("https://alsi.kz/ru/catalog/garnitura-j2v/jabra-stealth-uc-ms-5578-230-309/","https://alsi.kz/ru/catalog/garnitura-j2v/jabra-stealth-uc-ms-5578-230-309/")</f>
        <v>https://alsi.kz/ru/catalog/garnitura-j2v/jabra-stealth-uc-ms-5578-230-309/</v>
      </c>
    </row>
    <row r="1137" spans="1:5" ht="15" outlineLevel="3">
      <c r="A1137" s="18" t="s">
        <v>3828</v>
      </c>
      <c r="B1137" s="18" t="s">
        <v>3829</v>
      </c>
      <c r="C1137" s="19" t="s">
        <v>3830</v>
      </c>
      <c r="D1137" s="18" t="s">
        <v>3831</v>
      </c>
      <c r="E1137" s="20" t="str">
        <f>HYPERLINK("https://alsi.kz/ru/catalog/garnitura-j2v/marvo-hg9046-provodnye-igrovye-naushniki-enhg9046/","https://alsi.kz/ru/catalog/garnitura-j2v/marvo-hg9046-provodnye-igrovye-naushniki-enhg9046/")</f>
        <v>https://alsi.kz/ru/catalog/garnitura-j2v/marvo-hg9046-provodnye-igrovye-naushniki-enhg9046/</v>
      </c>
    </row>
    <row r="1138" spans="1:5" ht="15" outlineLevel="3">
      <c r="A1138" s="18" t="s">
        <v>3832</v>
      </c>
      <c r="B1138" s="18" t="s">
        <v>3833</v>
      </c>
      <c r="C1138" s="19" t="s">
        <v>3834</v>
      </c>
      <c r="D1138" s="18" t="s">
        <v>3835</v>
      </c>
      <c r="E1138" s="20" t="str">
        <f>HYPERLINK("https://alsi.kz/ru/catalog/garnitura-j2v/marvo-hg9052-provodnye-igrovye-naushniki-enhg9052/","https://alsi.kz/ru/catalog/garnitura-j2v/marvo-hg9052-provodnye-igrovye-naushniki-enhg9052/")</f>
        <v>https://alsi.kz/ru/catalog/garnitura-j2v/marvo-hg9052-provodnye-igrovye-naushniki-enhg9052/</v>
      </c>
    </row>
    <row r="1139" spans="1:5" ht="15" outlineLevel="3">
      <c r="A1139" s="18" t="s">
        <v>3836</v>
      </c>
      <c r="B1139" s="18" t="s">
        <v>3837</v>
      </c>
      <c r="C1139" s="19" t="s">
        <v>3838</v>
      </c>
      <c r="D1139" s="18" t="s">
        <v>3839</v>
      </c>
      <c r="E1139" s="20" t="str">
        <f>HYPERLINK("https://alsi.kz/ru/catalog/garnitura-j2v/marvo-hg9053-provodnye-igrovye-naushniki-enhg9053/","https://alsi.kz/ru/catalog/garnitura-j2v/marvo-hg9053-provodnye-igrovye-naushniki-enhg9053/")</f>
        <v>https://alsi.kz/ru/catalog/garnitura-j2v/marvo-hg9053-provodnye-igrovye-naushniki-enhg9053/</v>
      </c>
    </row>
    <row r="1140" spans="1:5" ht="15" outlineLevel="3">
      <c r="A1140" s="18" t="s">
        <v>3840</v>
      </c>
      <c r="B1140" s="18" t="s">
        <v>3841</v>
      </c>
      <c r="C1140" s="19" t="s">
        <v>3842</v>
      </c>
      <c r="D1140" s="18" t="s">
        <v>3843</v>
      </c>
      <c r="E1140" s="20" t="str">
        <f>HYPERLINK("https://alsi.kz/ru/catalog/garnitura-j2v/garnitura-edifier-g33-chernyy-g33-black/","https://alsi.kz/ru/catalog/garnitura-j2v/garnitura-edifier-g33-chernyy-g33-black/")</f>
        <v>https://alsi.kz/ru/catalog/garnitura-j2v/garnitura-edifier-g33-chernyy-g33-black/</v>
      </c>
    </row>
    <row r="1141" spans="1:5" ht="15" outlineLevel="3">
      <c r="A1141" s="18" t="s">
        <v>3844</v>
      </c>
      <c r="B1141" s="18" t="s">
        <v>3845</v>
      </c>
      <c r="C1141" s="19" t="s">
        <v>3846</v>
      </c>
      <c r="D1141" s="18" t="s">
        <v>3847</v>
      </c>
      <c r="E1141" s="20" t="str">
        <f>HYPERLINK("https://alsi.kz/ru/catalog/garnitura-j2v/garnitura-edifier-g33bt-seryy-g33bt/","https://alsi.kz/ru/catalog/garnitura-j2v/garnitura-edifier-g33bt-seryy-g33bt/")</f>
        <v>https://alsi.kz/ru/catalog/garnitura-j2v/garnitura-edifier-g33bt-seryy-g33bt/</v>
      </c>
    </row>
    <row r="1142" spans="1:5" ht="15" outlineLevel="3">
      <c r="A1142" s="18" t="s">
        <v>3848</v>
      </c>
      <c r="B1142" s="18" t="s">
        <v>3849</v>
      </c>
      <c r="C1142" s="19" t="s">
        <v>3850</v>
      </c>
      <c r="D1142" s="18" t="s">
        <v>3851</v>
      </c>
      <c r="E1142" s="20" t="str">
        <f>HYPERLINK("https://alsi.kz/ru/catalog/garnitura-j2v/garnitura-edifier-gx-seryy-gx-grey/","https://alsi.kz/ru/catalog/garnitura-j2v/garnitura-edifier-gx-seryy-gx-grey/")</f>
        <v>https://alsi.kz/ru/catalog/garnitura-j2v/garnitura-edifier-gx-seryy-gx-grey/</v>
      </c>
    </row>
    <row r="1143" spans="1:5" ht="15" outlineLevel="3">
      <c r="A1143" s="18" t="s">
        <v>3852</v>
      </c>
      <c r="B1143" s="18" t="s">
        <v>3853</v>
      </c>
      <c r="C1143" s="19" t="s">
        <v>3854</v>
      </c>
      <c r="D1143" s="18" t="s">
        <v>3855</v>
      </c>
      <c r="E1143" s="20" t="str">
        <f>HYPERLINK("https://alsi.kz/ru/catalog/garnitura-j2v/garnitura-edifier-x2-belyy-x2-white/","https://alsi.kz/ru/catalog/garnitura-j2v/garnitura-edifier-x2-belyy-x2-white/")</f>
        <v>https://alsi.kz/ru/catalog/garnitura-j2v/garnitura-edifier-x2-belyy-x2-white/</v>
      </c>
    </row>
    <row r="1144" spans="1:5" ht="15" outlineLevel="3">
      <c r="A1144" s="18" t="s">
        <v>3856</v>
      </c>
      <c r="B1144" s="18" t="s">
        <v>3857</v>
      </c>
      <c r="C1144" s="19" t="s">
        <v>3858</v>
      </c>
      <c r="D1144" s="18" t="s">
        <v>3859</v>
      </c>
      <c r="E1144" s="20" t="str">
        <f>HYPERLINK("https://alsi.kz/ru/catalog/garnitura-j2v/garnitura-edifier-x3-chernyy-x3-black/","https://alsi.kz/ru/catalog/garnitura-j2v/garnitura-edifier-x3-chernyy-x3-black/")</f>
        <v>https://alsi.kz/ru/catalog/garnitura-j2v/garnitura-edifier-x3-chernyy-x3-black/</v>
      </c>
    </row>
    <row r="1145" spans="1:5" ht="15" outlineLevel="3">
      <c r="A1145" s="18" t="s">
        <v>3860</v>
      </c>
      <c r="B1145" s="18" t="s">
        <v>3861</v>
      </c>
      <c r="C1145" s="19" t="s">
        <v>3862</v>
      </c>
      <c r="D1145" s="18" t="s">
        <v>3863</v>
      </c>
      <c r="E1145" s="20" t="str">
        <f>HYPERLINK("https://alsi.kz/ru/catalog/garnitura-j2v/garnitura-genius-hs-05a-hs-05a/","https://alsi.kz/ru/catalog/garnitura-j2v/garnitura-genius-hs-05a-hs-05a/")</f>
        <v>https://alsi.kz/ru/catalog/garnitura-j2v/garnitura-genius-hs-05a-hs-05a/</v>
      </c>
    </row>
    <row r="1146" spans="1:5" ht="15" outlineLevel="3">
      <c r="A1146" s="18" t="s">
        <v>3864</v>
      </c>
      <c r="B1146" s="18" t="s">
        <v>3865</v>
      </c>
      <c r="C1146" s="19" t="s">
        <v>3866</v>
      </c>
      <c r="D1146" s="18" t="s">
        <v>2465</v>
      </c>
      <c r="E1146" s="20" t="str">
        <f>HYPERLINK("https://alsi.kz/ru/catalog/garnitura-j2v/garnitura-genius-hs-400a-hs-400a/","https://alsi.kz/ru/catalog/garnitura-j2v/garnitura-genius-hs-400a-hs-400a/")</f>
        <v>https://alsi.kz/ru/catalog/garnitura-j2v/garnitura-genius-hs-400a-hs-400a/</v>
      </c>
    </row>
    <row r="1147" spans="1:5" ht="15" outlineLevel="3">
      <c r="A1147" s="18" t="s">
        <v>3867</v>
      </c>
      <c r="B1147" s="18" t="s">
        <v>3868</v>
      </c>
      <c r="C1147" s="19" t="s">
        <v>3869</v>
      </c>
      <c r="D1147" s="18" t="s">
        <v>3870</v>
      </c>
      <c r="E1147" s="20" t="str">
        <f>HYPERLINK("https://alsi.kz/ru/catalog/garnitura-j2v/garnitura-jabra-evolve-65-se-link380a-ms-mono-6593-833-309/","https://alsi.kz/ru/catalog/garnitura-j2v/garnitura-jabra-evolve-65-se-link380a-ms-mono-6593-833-309/")</f>
        <v>https://alsi.kz/ru/catalog/garnitura-j2v/garnitura-jabra-evolve-65-se-link380a-ms-mono-6593-833-309/</v>
      </c>
    </row>
    <row r="1148" spans="1:5" ht="15" outlineLevel="3">
      <c r="A1148" s="18" t="s">
        <v>3871</v>
      </c>
      <c r="B1148" s="18" t="s">
        <v>3872</v>
      </c>
      <c r="C1148" s="19" t="s">
        <v>3873</v>
      </c>
      <c r="D1148" s="18" t="s">
        <v>3874</v>
      </c>
      <c r="E1148" s="20" t="str">
        <f>HYPERLINK("https://alsi.kz/ru/catalog/garnitura-j2v/garnitura-jabra-evolve2-40-se-usb-a-ms-stereo-24189-999-999/","https://alsi.kz/ru/catalog/garnitura-j2v/garnitura-jabra-evolve2-40-se-usb-a-ms-stereo-24189-999-999/")</f>
        <v>https://alsi.kz/ru/catalog/garnitura-j2v/garnitura-jabra-evolve2-40-se-usb-a-ms-stereo-24189-999-999/</v>
      </c>
    </row>
    <row r="1149" spans="1:5" ht="15" outlineLevel="3">
      <c r="A1149" s="18" t="s">
        <v>3875</v>
      </c>
      <c r="B1149" s="18" t="s">
        <v>3876</v>
      </c>
      <c r="C1149" s="19" t="s">
        <v>3877</v>
      </c>
      <c r="D1149" s="18" t="s">
        <v>3878</v>
      </c>
      <c r="E1149" s="20" t="str">
        <f>HYPERLINK("https://alsi.kz/ru/catalog/garnitura-j2v/garnitura-lenovo-legion-h300-stereo-gaming-headset-gxd0t69863/","https://alsi.kz/ru/catalog/garnitura-j2v/garnitura-lenovo-legion-h300-stereo-gaming-headset-gxd0t69863/")</f>
        <v>https://alsi.kz/ru/catalog/garnitura-j2v/garnitura-lenovo-legion-h300-stereo-gaming-headset-gxd0t69863/</v>
      </c>
    </row>
    <row r="1150" spans="1:5" ht="15" outlineLevel="3">
      <c r="A1150" s="18" t="s">
        <v>3879</v>
      </c>
      <c r="B1150" s="18" t="s">
        <v>3880</v>
      </c>
      <c r="C1150" s="19" t="s">
        <v>3881</v>
      </c>
      <c r="D1150" s="18" t="s">
        <v>2850</v>
      </c>
      <c r="E1150" s="20" t="str">
        <f>HYPERLINK("https://alsi.kz/ru/catalog/garnitura-j2v/garnitura-patriot-viper-v330-pv3302jmk/","https://alsi.kz/ru/catalog/garnitura-j2v/garnitura-patriot-viper-v330-pv3302jmk/")</f>
        <v>https://alsi.kz/ru/catalog/garnitura-j2v/garnitura-patriot-viper-v330-pv3302jmk/</v>
      </c>
    </row>
    <row r="1151" spans="1:5" ht="15" outlineLevel="3">
      <c r="A1151" s="18" t="s">
        <v>3882</v>
      </c>
      <c r="B1151" s="18" t="s">
        <v>3883</v>
      </c>
      <c r="C1151" s="19" t="s">
        <v>3884</v>
      </c>
      <c r="D1151" s="18" t="s">
        <v>3831</v>
      </c>
      <c r="E1151" s="20" t="str">
        <f>HYPERLINK("https://alsi.kz/ru/catalog/garnitura-j2v/garnitura-patriot-viper-v360-pv3607umlk/","https://alsi.kz/ru/catalog/garnitura-j2v/garnitura-patriot-viper-v360-pv3607umlk/")</f>
        <v>https://alsi.kz/ru/catalog/garnitura-j2v/garnitura-patriot-viper-v360-pv3607umlk/</v>
      </c>
    </row>
    <row r="1152" spans="1:5" ht="15" outlineLevel="3">
      <c r="A1152" s="18" t="s">
        <v>3885</v>
      </c>
      <c r="B1152" s="18" t="s">
        <v>3886</v>
      </c>
      <c r="C1152" s="19" t="s">
        <v>3887</v>
      </c>
      <c r="D1152" s="18" t="s">
        <v>3888</v>
      </c>
      <c r="E1152" s="20" t="str">
        <f>HYPERLINK("https://alsi.kz/ru/catalog/garnitura-j2v/garnitura-rapoo-h100-h100/","https://alsi.kz/ru/catalog/garnitura-j2v/garnitura-rapoo-h100-h100/")</f>
        <v>https://alsi.kz/ru/catalog/garnitura-j2v/garnitura-rapoo-h100-h100/</v>
      </c>
    </row>
    <row r="1153" spans="1:5" ht="15" outlineLevel="3">
      <c r="A1153" s="18" t="s">
        <v>3889</v>
      </c>
      <c r="B1153" s="18" t="s">
        <v>3890</v>
      </c>
      <c r="C1153" s="19" t="s">
        <v>3891</v>
      </c>
      <c r="D1153" s="18" t="s">
        <v>3892</v>
      </c>
      <c r="E1153" s="20" t="str">
        <f>HYPERLINK("https://alsi.kz/ru/catalog/garnitura-j2v/garnitura-dlya-telefonov-jabra-biz-1500-mono-qd-1513-0154/","https://alsi.kz/ru/catalog/garnitura-j2v/garnitura-dlya-telefonov-jabra-biz-1500-mono-qd-1513-0154/")</f>
        <v>https://alsi.kz/ru/catalog/garnitura-j2v/garnitura-dlya-telefonov-jabra-biz-1500-mono-qd-1513-0154/</v>
      </c>
    </row>
    <row r="1154" spans="1:5" ht="15" outlineLevel="3">
      <c r="A1154" s="18" t="s">
        <v>3893</v>
      </c>
      <c r="B1154" s="18" t="s">
        <v>3894</v>
      </c>
      <c r="C1154" s="19" t="s">
        <v>3895</v>
      </c>
      <c r="D1154" s="18" t="s">
        <v>3896</v>
      </c>
      <c r="E1154" s="20" t="str">
        <f>HYPERLINK("https://alsi.kz/ru/catalog/garnitura-j2v/provodnaya-garnitura-jabra-biz-2300-mono-qd-2303-820-104/","https://alsi.kz/ru/catalog/garnitura-j2v/provodnaya-garnitura-jabra-biz-2300-mono-qd-2303-820-104/")</f>
        <v>https://alsi.kz/ru/catalog/garnitura-j2v/provodnaya-garnitura-jabra-biz-2300-mono-qd-2303-820-104/</v>
      </c>
    </row>
    <row r="1155" spans="1:5" ht="15" outlineLevel="3">
      <c r="A1155" s="18" t="s">
        <v>3897</v>
      </c>
      <c r="B1155" s="18" t="s">
        <v>3898</v>
      </c>
      <c r="C1155" s="19" t="s">
        <v>3899</v>
      </c>
      <c r="D1155" s="18" t="s">
        <v>3900</v>
      </c>
      <c r="E1155" s="20" t="str">
        <f>HYPERLINK("https://alsi.kz/ru/catalog/garnitura-j2v/provodnaya-garnitura-jabra-biz-2300-mono-usb-2393-823-109/","https://alsi.kz/ru/catalog/garnitura-j2v/provodnaya-garnitura-jabra-biz-2300-mono-usb-2393-823-109/")</f>
        <v>https://alsi.kz/ru/catalog/garnitura-j2v/provodnaya-garnitura-jabra-biz-2300-mono-usb-2393-823-109/</v>
      </c>
    </row>
    <row r="1156" spans="1:5" ht="15" outlineLevel="3">
      <c r="A1156" s="18" t="s">
        <v>3901</v>
      </c>
      <c r="B1156" s="18" t="s">
        <v>3902</v>
      </c>
      <c r="C1156" s="19" t="s">
        <v>3903</v>
      </c>
      <c r="D1156" s="18" t="s">
        <v>3900</v>
      </c>
      <c r="E1156" s="20" t="str">
        <f>HYPERLINK("https://alsi.kz/ru/catalog/garnitura-j2v/provodnaya-garnitura-jabra-biz-2300-mono-usb-2393-829-109/","https://alsi.kz/ru/catalog/garnitura-j2v/provodnaya-garnitura-jabra-biz-2300-mono-usb-2393-829-109/")</f>
        <v>https://alsi.kz/ru/catalog/garnitura-j2v/provodnaya-garnitura-jabra-biz-2300-mono-usb-2393-829-109/</v>
      </c>
    </row>
    <row r="1157" spans="1:5" ht="15" outlineLevel="3">
      <c r="A1157" s="18" t="s">
        <v>3904</v>
      </c>
      <c r="B1157" s="18" t="s">
        <v>3905</v>
      </c>
      <c r="C1157" s="19" t="s">
        <v>3906</v>
      </c>
      <c r="D1157" s="18" t="s">
        <v>3907</v>
      </c>
      <c r="E1157" s="20" t="str">
        <f>HYPERLINK("https://alsi.kz/ru/catalog/garnitura-j2v/provodnaya-garnitura-jabra-evolve-20-ms-stereo-usb-4999-823-109/","https://alsi.kz/ru/catalog/garnitura-j2v/provodnaya-garnitura-jabra-evolve-20-ms-stereo-usb-4999-823-109/")</f>
        <v>https://alsi.kz/ru/catalog/garnitura-j2v/provodnaya-garnitura-jabra-evolve-20-ms-stereo-usb-4999-823-109/</v>
      </c>
    </row>
    <row r="1158" spans="1:5" ht="15" outlineLevel="3">
      <c r="A1158" s="18" t="s">
        <v>3908</v>
      </c>
      <c r="B1158" s="18" t="s">
        <v>3909</v>
      </c>
      <c r="C1158" s="19" t="s">
        <v>3910</v>
      </c>
      <c r="D1158" s="18" t="s">
        <v>3911</v>
      </c>
      <c r="E1158" s="20" t="str">
        <f>HYPERLINK("https://alsi.kz/ru/catalog/garnitura-j2v/garnitura-dlya-koll-centra-jabra-20-stereo-ms-usb-c-chernyy-4999-823-189/","https://alsi.kz/ru/catalog/garnitura-j2v/garnitura-dlya-koll-centra-jabra-20-stereo-ms-usb-c-chernyy-4999-823-189/")</f>
        <v>https://alsi.kz/ru/catalog/garnitura-j2v/garnitura-dlya-koll-centra-jabra-20-stereo-ms-usb-c-chernyy-4999-823-189/</v>
      </c>
    </row>
    <row r="1159" spans="1:5" ht="15" outlineLevel="3">
      <c r="A1159" s="18" t="s">
        <v>3912</v>
      </c>
      <c r="B1159" s="18" t="s">
        <v>3913</v>
      </c>
      <c r="C1159" s="19" t="s">
        <v>3914</v>
      </c>
      <c r="D1159" s="18" t="s">
        <v>3915</v>
      </c>
      <c r="E1159" s="20" t="str">
        <f>HYPERLINK("https://alsi.kz/ru/catalog/garnitura-j2v/jabra-evolve-30-ii-ms-5393-823-309/","https://alsi.kz/ru/catalog/garnitura-j2v/jabra-evolve-30-ii-ms-5393-823-309/")</f>
        <v>https://alsi.kz/ru/catalog/garnitura-j2v/jabra-evolve-30-ii-ms-5393-823-309/</v>
      </c>
    </row>
    <row r="1160" spans="1:5" ht="15" outlineLevel="3">
      <c r="A1160" s="18" t="s">
        <v>3916</v>
      </c>
      <c r="B1160" s="18" t="s">
        <v>3917</v>
      </c>
      <c r="C1160" s="19" t="s">
        <v>3918</v>
      </c>
      <c r="D1160" s="18" t="s">
        <v>3919</v>
      </c>
      <c r="E1160" s="20" t="str">
        <f>HYPERLINK("https://alsi.kz/ru/catalog/garnitura-j2v/stereogarnitura-dlya-voip-jabra-evolve-30-ii-ms-stereo-usb-5399-823-309/","https://alsi.kz/ru/catalog/garnitura-j2v/stereogarnitura-dlya-voip-jabra-evolve-30-ii-ms-stereo-usb-5399-823-309/")</f>
        <v>https://alsi.kz/ru/catalog/garnitura-j2v/stereogarnitura-dlya-voip-jabra-evolve-30-ii-ms-stereo-usb-5399-823-309/</v>
      </c>
    </row>
    <row r="1161" spans="1:5" ht="15" outlineLevel="3">
      <c r="A1161" s="18" t="s">
        <v>3920</v>
      </c>
      <c r="B1161" s="18" t="s">
        <v>3921</v>
      </c>
      <c r="C1161" s="19" t="s">
        <v>3922</v>
      </c>
      <c r="D1161" s="18" t="s">
        <v>3923</v>
      </c>
      <c r="E1161" s="20" t="str">
        <f>HYPERLINK("https://alsi.kz/ru/catalog/garnitura-j2v/usb-garnitura-jabra-evolve-40-ms-mono-6393-823-109/","https://alsi.kz/ru/catalog/garnitura-j2v/usb-garnitura-jabra-evolve-40-ms-mono-6393-823-109/")</f>
        <v>https://alsi.kz/ru/catalog/garnitura-j2v/usb-garnitura-jabra-evolve-40-ms-mono-6393-823-109/</v>
      </c>
    </row>
    <row r="1162" spans="1:5" ht="15" outlineLevel="3">
      <c r="A1162" s="18" t="s">
        <v>3924</v>
      </c>
      <c r="B1162" s="18" t="s">
        <v>3925</v>
      </c>
      <c r="C1162" s="19" t="s">
        <v>3926</v>
      </c>
      <c r="D1162" s="18" t="s">
        <v>3927</v>
      </c>
      <c r="E1162" s="20" t="str">
        <f>HYPERLINK("https://alsi.kz/ru/catalog/garnitura-j2v/usb-garnitura-jabra-evolve-40-ms-stereo-6399-823-109/","https://alsi.kz/ru/catalog/garnitura-j2v/usb-garnitura-jabra-evolve-40-ms-stereo-6399-823-109/")</f>
        <v>https://alsi.kz/ru/catalog/garnitura-j2v/usb-garnitura-jabra-evolve-40-ms-stereo-6399-823-109/</v>
      </c>
    </row>
    <row r="1163" spans="1:5" ht="15" outlineLevel="3">
      <c r="A1163" s="18" t="s">
        <v>3928</v>
      </c>
      <c r="B1163" s="18" t="s">
        <v>3929</v>
      </c>
      <c r="C1163" s="19" t="s">
        <v>3930</v>
      </c>
      <c r="D1163" s="18" t="s">
        <v>3931</v>
      </c>
      <c r="E1163" s="20" t="str">
        <f>HYPERLINK("https://alsi.kz/ru/catalog/garnitura-j2v/garnitura-dlya-koll-centra-jabra-evolve-65-se-stereo-ms-link380a-6599-833-309/","https://alsi.kz/ru/catalog/garnitura-j2v/garnitura-dlya-koll-centra-jabra-evolve-65-se-stereo-ms-link380a-6599-833-309/")</f>
        <v>https://alsi.kz/ru/catalog/garnitura-j2v/garnitura-dlya-koll-centra-jabra-evolve-65-se-stereo-ms-link380a-6599-833-309/</v>
      </c>
    </row>
    <row r="1164" spans="1:5" ht="15" outlineLevel="3">
      <c r="A1164" s="18" t="s">
        <v>3932</v>
      </c>
      <c r="B1164" s="18" t="s">
        <v>3933</v>
      </c>
      <c r="C1164" s="19" t="s">
        <v>3934</v>
      </c>
      <c r="D1164" s="18" t="s">
        <v>3935</v>
      </c>
      <c r="E1164" s="20" t="str">
        <f>HYPERLINK("https://alsi.kz/ru/catalog/garnitura-j2v/garnitura-dlya-koll-centra-jabra-evolve-75-se-stereo-ms-link380a-7599-842-109/","https://alsi.kz/ru/catalog/garnitura-j2v/garnitura-dlya-koll-centra-jabra-evolve-75-se-stereo-ms-link380a-7599-842-109/")</f>
        <v>https://alsi.kz/ru/catalog/garnitura-j2v/garnitura-dlya-koll-centra-jabra-evolve-75-se-stereo-ms-link380a-7599-842-109/</v>
      </c>
    </row>
    <row r="1165" spans="1:5" ht="15" outlineLevel="3">
      <c r="A1165" s="18" t="s">
        <v>3936</v>
      </c>
      <c r="B1165" s="18" t="s">
        <v>3937</v>
      </c>
      <c r="C1165" s="19" t="s">
        <v>3938</v>
      </c>
      <c r="D1165" s="18" t="s">
        <v>3939</v>
      </c>
      <c r="E1165" s="20" t="str">
        <f>HYPERLINK("https://alsi.kz/ru/catalog/garnitura-j2v/jabra-evolve2-30-usb-a-ms-stereo-23089-999-979/","https://alsi.kz/ru/catalog/garnitura-j2v/jabra-evolve2-30-usb-a-ms-stereo-23089-999-979/")</f>
        <v>https://alsi.kz/ru/catalog/garnitura-j2v/jabra-evolve2-30-usb-a-ms-stereo-23089-999-979/</v>
      </c>
    </row>
    <row r="1166" spans="1:5" ht="15" outlineLevel="3">
      <c r="A1166" s="18" t="s">
        <v>3940</v>
      </c>
      <c r="B1166" s="18" t="s">
        <v>3941</v>
      </c>
      <c r="C1166" s="19" t="s">
        <v>3942</v>
      </c>
      <c r="D1166" s="18" t="s">
        <v>3943</v>
      </c>
      <c r="E1166" s="20" t="str">
        <f>HYPERLINK("https://alsi.kz/ru/catalog/garnitura-j2v/jabra-evolve2-40-ms-mono-24089-899-999/","https://alsi.kz/ru/catalog/garnitura-j2v/jabra-evolve2-40-ms-mono-24089-899-999/")</f>
        <v>https://alsi.kz/ru/catalog/garnitura-j2v/jabra-evolve2-40-ms-mono-24089-899-999/</v>
      </c>
    </row>
    <row r="1167" spans="1:5" ht="15" outlineLevel="3">
      <c r="A1167" s="18" t="s">
        <v>3944</v>
      </c>
      <c r="B1167" s="18" t="s">
        <v>3945</v>
      </c>
      <c r="C1167" s="19" t="s">
        <v>3946</v>
      </c>
      <c r="D1167" s="18" t="s">
        <v>3947</v>
      </c>
      <c r="E1167" s="20" t="str">
        <f>HYPERLINK("https://alsi.kz/ru/catalog/garnitura-j2v/garnitura-dlya-koll-centra-jabra-evolve2-55-stereo-ms-link380a--chernyy-25599-999-999/","https://alsi.kz/ru/catalog/garnitura-j2v/garnitura-dlya-koll-centra-jabra-evolve2-55-stereo-ms-link380a--chernyy-25599-999-999/")</f>
        <v>https://alsi.kz/ru/catalog/garnitura-j2v/garnitura-dlya-koll-centra-jabra-evolve2-55-stereo-ms-link380a--chernyy-25599-999-999/</v>
      </c>
    </row>
    <row r="1168" spans="1:5" ht="15" outlineLevel="3">
      <c r="A1168" s="18" t="s">
        <v>3948</v>
      </c>
      <c r="B1168" s="18" t="s">
        <v>3949</v>
      </c>
      <c r="C1168" s="19" t="s">
        <v>3950</v>
      </c>
      <c r="D1168" s="18" t="s">
        <v>1283</v>
      </c>
      <c r="E1168" s="20" t="str">
        <f>HYPERLINK("https://alsi.kz/ru/catalog/garnitura-j2v/jabra-evolve2-65-link380a-ms-stereo-black-26599-999-999/","https://alsi.kz/ru/catalog/garnitura-j2v/jabra-evolve2-65-link380a-ms-stereo-black-26599-999-999/")</f>
        <v>https://alsi.kz/ru/catalog/garnitura-j2v/jabra-evolve2-65-link380a-ms-stereo-black-26599-999-999/</v>
      </c>
    </row>
    <row r="1169" spans="1:5" ht="15" outlineLevel="3">
      <c r="A1169" s="18" t="s">
        <v>3951</v>
      </c>
      <c r="B1169" s="18" t="s">
        <v>3952</v>
      </c>
      <c r="C1169" s="19" t="s">
        <v>3953</v>
      </c>
      <c r="D1169" s="18" t="s">
        <v>3954</v>
      </c>
      <c r="E1169" s="20" t="str">
        <f>HYPERLINK("https://alsi.kz/ru/catalog/garnitura-j2v/garnitura-dlya-koll-centra-jabra-evolve2-65-link380c-stereo-ms-bluetooth-chernyy-26599-999-899/","https://alsi.kz/ru/catalog/garnitura-j2v/garnitura-dlya-koll-centra-jabra-evolve2-65-link380c-stereo-ms-bluetooth-chernyy-26599-999-899/")</f>
        <v>https://alsi.kz/ru/catalog/garnitura-j2v/garnitura-dlya-koll-centra-jabra-evolve2-65-link380c-stereo-ms-bluetooth-chernyy-26599-999-899/</v>
      </c>
    </row>
    <row r="1170" spans="1:5" ht="15" outlineLevel="3">
      <c r="A1170" s="18" t="s">
        <v>3955</v>
      </c>
      <c r="B1170" s="18" t="s">
        <v>3956</v>
      </c>
      <c r="C1170" s="19" t="s">
        <v>3957</v>
      </c>
      <c r="D1170" s="18" t="s">
        <v>3958</v>
      </c>
      <c r="E1170" s="20" t="str">
        <f>HYPERLINK("https://alsi.kz/ru/catalog/garnitura-j2v/garnitura-dlya-koll-centra-jabra-evolve2-75-ms-stereo--link-380c-chernyy-27599-999-899/","https://alsi.kz/ru/catalog/garnitura-j2v/garnitura-dlya-koll-centra-jabra-evolve2-75-ms-stereo--link-380c-chernyy-27599-999-899/")</f>
        <v>https://alsi.kz/ru/catalog/garnitura-j2v/garnitura-dlya-koll-centra-jabra-evolve2-75-ms-stereo--link-380c-chernyy-27599-999-899/</v>
      </c>
    </row>
    <row r="1171" spans="1:5" ht="15" outlineLevel="3">
      <c r="A1171" s="18" t="s">
        <v>3959</v>
      </c>
      <c r="B1171" s="18" t="s">
        <v>3960</v>
      </c>
      <c r="C1171" s="19" t="s">
        <v>3961</v>
      </c>
      <c r="D1171" s="18" t="s">
        <v>3962</v>
      </c>
      <c r="E1171" s="20" t="str">
        <f>HYPERLINK("https://alsi.kz/ru/catalog/garnitura-j2v/jabra-evolve2-85-link380a-ms-stereo-black-28599-999-999/","https://alsi.kz/ru/catalog/garnitura-j2v/jabra-evolve2-85-link380a-ms-stereo-black-28599-999-999/")</f>
        <v>https://alsi.kz/ru/catalog/garnitura-j2v/jabra-evolve2-85-link380a-ms-stereo-black-28599-999-999/</v>
      </c>
    </row>
    <row r="1172" spans="1:5" ht="15" outlineLevel="3">
      <c r="A1172" s="18" t="s">
        <v>3963</v>
      </c>
      <c r="B1172" s="18" t="s">
        <v>3964</v>
      </c>
      <c r="C1172" s="19" t="s">
        <v>3965</v>
      </c>
      <c r="D1172" s="18" t="s">
        <v>3966</v>
      </c>
      <c r="E1172" s="20" t="str">
        <f>HYPERLINK("https://alsi.kz/ru/catalog/garnitura-j2v/naushniki-edifier-w820nb-chernyy-w820nb/","https://alsi.kz/ru/catalog/garnitura-j2v/naushniki-edifier-w820nb-chernyy-w820nb/")</f>
        <v>https://alsi.kz/ru/catalog/garnitura-j2v/naushniki-edifier-w820nb-chernyy-w820nb/</v>
      </c>
    </row>
    <row r="1173" spans="1:5" ht="15" outlineLevel="3">
      <c r="A1173" s="18" t="s">
        <v>3967</v>
      </c>
      <c r="B1173" s="18" t="s">
        <v>3964</v>
      </c>
      <c r="C1173" s="19" t="s">
        <v>3965</v>
      </c>
      <c r="D1173" s="18" t="s">
        <v>3966</v>
      </c>
      <c r="E1173" s="20" t="str">
        <f>HYPERLINK("https://alsi.kz/ru/catalog/garnitura-j2v/naushniki-edifier-w820nb-seryy-w820nb/","https://alsi.kz/ru/catalog/garnitura-j2v/naushniki-edifier-w820nb-seryy-w820nb/")</f>
        <v>https://alsi.kz/ru/catalog/garnitura-j2v/naushniki-edifier-w820nb-seryy-w820nb/</v>
      </c>
    </row>
    <row r="1174" spans="1:5" ht="15" outlineLevel="3">
      <c r="A1174" s="18">
        <v>214335</v>
      </c>
      <c r="B1174" s="18" t="s">
        <v>3968</v>
      </c>
      <c r="C1174" s="19" t="s">
        <v>3969</v>
      </c>
      <c r="D1174" s="18" t="s">
        <v>3970</v>
      </c>
      <c r="E1174" s="20" t="str">
        <f>HYPERLINK("https://alsi.kz/ru/catalog/garnitura-j2v/naushniki-hp-europe-usb-g2-stereo-428k6aa/","https://alsi.kz/ru/catalog/garnitura-j2v/naushniki-hp-europe-usb-g2-stereo-428k6aa/")</f>
        <v>https://alsi.kz/ru/catalog/garnitura-j2v/naushniki-hp-europe-usb-g2-stereo-428k6aa/</v>
      </c>
    </row>
    <row r="1175" spans="1:5" ht="15" outlineLevel="3">
      <c r="A1175" s="18" t="s">
        <v>3971</v>
      </c>
      <c r="B1175" s="18" t="s">
        <v>3972</v>
      </c>
      <c r="C1175" s="19" t="s">
        <v>3973</v>
      </c>
      <c r="D1175" s="18" t="s">
        <v>3974</v>
      </c>
      <c r="E1175" s="20" t="str">
        <f>HYPERLINK("https://alsi.kz/ru/catalog/garnitura-j2v/igrovye-naushniki-hp-pavilion-gaming-400-35-minijack-chernyy-4bx31aa/","https://alsi.kz/ru/catalog/garnitura-j2v/igrovye-naushniki-hp-pavilion-gaming-400-35-minijack-chernyy-4bx31aa/")</f>
        <v>https://alsi.kz/ru/catalog/garnitura-j2v/igrovye-naushniki-hp-pavilion-gaming-400-35-minijack-chernyy-4bx31aa/</v>
      </c>
    </row>
    <row r="1176" spans="1:5" ht="15" outlineLevel="3">
      <c r="A1176" s="18">
        <v>166901</v>
      </c>
      <c r="B1176" s="18" t="s">
        <v>3975</v>
      </c>
      <c r="C1176" s="19" t="s">
        <v>3976</v>
      </c>
      <c r="D1176" s="18" t="s">
        <v>3977</v>
      </c>
      <c r="E1176" s="20" t="str">
        <f>HYPERLINK("https://alsi.kz/ru/catalog/garnitura-j2v/naushniki-jabra-evolve-80-7899-823-109/","https://alsi.kz/ru/catalog/garnitura-j2v/naushniki-jabra-evolve-80-7899-823-109/")</f>
        <v>https://alsi.kz/ru/catalog/garnitura-j2v/naushniki-jabra-evolve-80-7899-823-109/</v>
      </c>
    </row>
    <row r="1177" spans="1:5" ht="15" outlineLevel="3">
      <c r="A1177" s="18" t="s">
        <v>3978</v>
      </c>
      <c r="B1177" s="18" t="s">
        <v>3979</v>
      </c>
      <c r="C1177" s="19" t="s">
        <v>3980</v>
      </c>
      <c r="D1177" s="18" t="s">
        <v>3981</v>
      </c>
      <c r="E1177" s="20" t="str">
        <f>HYPERLINK("https://alsi.kz/ru/catalog/garnitura-j2v/naushniki-lenovo-legion-h500-stereo-gaming-headset-gxd0t69864/","https://alsi.kz/ru/catalog/garnitura-j2v/naushniki-lenovo-legion-h500-stereo-gaming-headset-gxd0t69864/")</f>
        <v>https://alsi.kz/ru/catalog/garnitura-j2v/naushniki-lenovo-legion-h500-stereo-gaming-headset-gxd0t69864/</v>
      </c>
    </row>
    <row r="1178" spans="1:5" ht="15" outlineLevel="2">
      <c r="A1178" s="15" t="s">
        <v>3982</v>
      </c>
      <c r="B1178" s="16"/>
      <c r="C1178" s="16"/>
      <c r="D1178" s="17"/>
      <c r="E1178" s="14" t="str">
        <f>HYPERLINK("http://alsi.kz/ru/catalog/aksessuary-dlya-garnitur-kh7/","http://alsi.kz/ru/catalog/aksessuary-dlya-garnitur-kh7/")</f>
        <v>http://alsi.kz/ru/catalog/aksessuary-dlya-garnitur-kh7/</v>
      </c>
    </row>
    <row r="1179" spans="1:5" ht="15" outlineLevel="3">
      <c r="A1179" s="18">
        <v>166902</v>
      </c>
      <c r="B1179" s="18" t="s">
        <v>3983</v>
      </c>
      <c r="C1179" s="19" t="s">
        <v>3984</v>
      </c>
      <c r="D1179" s="18" t="s">
        <v>3985</v>
      </c>
      <c r="E1179" s="20" t="str">
        <f>HYPERLINK("https://alsi.kz/ru/catalog/aksessuary-dlya-garnitur-kh7/adapter-jabralink-860-860-09-1ih/","https://alsi.kz/ru/catalog/aksessuary-dlya-garnitur-kh7/adapter-jabralink-860-860-09-1ih/")</f>
        <v>https://alsi.kz/ru/catalog/aksessuary-dlya-garnitur-kh7/adapter-jabralink-860-860-09-1ih/</v>
      </c>
    </row>
    <row r="1180" spans="1:5" ht="15" outlineLevel="3">
      <c r="A1180" s="18" t="s">
        <v>3986</v>
      </c>
      <c r="B1180" s="18" t="s">
        <v>3987</v>
      </c>
      <c r="C1180" s="19" t="s">
        <v>3988</v>
      </c>
      <c r="D1180" s="18" t="s">
        <v>3989</v>
      </c>
      <c r="E1180" s="20" t="str">
        <f>HYPERLINK("https://alsi.kz/ru/catalog/aksessuary-dlya-garnitur-kh7/zaryadnoe-ustroystvo-jabra-evolve-65-14207-39/","https://alsi.kz/ru/catalog/aksessuary-dlya-garnitur-kh7/zaryadnoe-ustroystvo-jabra-evolve-65-14207-39/")</f>
        <v>https://alsi.kz/ru/catalog/aksessuary-dlya-garnitur-kh7/zaryadnoe-ustroystvo-jabra-evolve-65-14207-39/</v>
      </c>
    </row>
    <row r="1181" spans="1:5" ht="15" outlineLevel="3">
      <c r="A1181" s="18" t="s">
        <v>3990</v>
      </c>
      <c r="B1181" s="18" t="s">
        <v>3991</v>
      </c>
      <c r="C1181" s="19" t="s">
        <v>3992</v>
      </c>
      <c r="D1181" s="18" t="s">
        <v>2141</v>
      </c>
      <c r="E1181" s="20" t="str">
        <f>HYPERLINK("https://alsi.kz/ru/catalog/aksessuary-dlya-garnitur-kh7/perehodnik-rj10-na-25-mm-8800-00-75/","https://alsi.kz/ru/catalog/aksessuary-dlya-garnitur-kh7/perehodnik-rj10-na-25-mm-8800-00-75/")</f>
        <v>https://alsi.kz/ru/catalog/aksessuary-dlya-garnitur-kh7/perehodnik-rj10-na-25-mm-8800-00-75/</v>
      </c>
    </row>
    <row r="1182" spans="1:5" ht="15" outlineLevel="3">
      <c r="A1182" s="18" t="s">
        <v>3993</v>
      </c>
      <c r="B1182" s="18" t="s">
        <v>3994</v>
      </c>
      <c r="C1182" s="19" t="s">
        <v>3995</v>
      </c>
      <c r="D1182" s="18" t="s">
        <v>3996</v>
      </c>
      <c r="E1182" s="20" t="str">
        <f>HYPERLINK("https://alsi.kz/ru/catalog/aksessuary-dlya-garnitur-kh7/shnur-perehodnik-jabra-pc-cord-1x35mm-8800-01-102/","https://alsi.kz/ru/catalog/aksessuary-dlya-garnitur-kh7/shnur-perehodnik-jabra-pc-cord-1x35mm-8800-01-102/")</f>
        <v>https://alsi.kz/ru/catalog/aksessuary-dlya-garnitur-kh7/shnur-perehodnik-jabra-pc-cord-1x35mm-8800-01-102/</v>
      </c>
    </row>
    <row r="1183" spans="1:5" ht="15" outlineLevel="3">
      <c r="A1183" s="18" t="s">
        <v>3997</v>
      </c>
      <c r="B1183" s="18" t="s">
        <v>3998</v>
      </c>
      <c r="C1183" s="19" t="s">
        <v>3999</v>
      </c>
      <c r="D1183" s="18" t="s">
        <v>4000</v>
      </c>
      <c r="E1183" s="20" t="str">
        <f>HYPERLINK("https://alsi.kz/ru/catalog/aksessuary-dlya-garnitur-kh7/usb-kabel-dlya-garnitury-jabra-link-230-230-09/","https://alsi.kz/ru/catalog/aksessuary-dlya-garnitur-kh7/usb-kabel-dlya-garnitury-jabra-link-230-230-09/")</f>
        <v>https://alsi.kz/ru/catalog/aksessuary-dlya-garnitur-kh7/usb-kabel-dlya-garnitury-jabra-link-230-230-09/</v>
      </c>
    </row>
    <row r="1184" spans="1:5" ht="15" outlineLevel="3">
      <c r="A1184" s="18" t="s">
        <v>4001</v>
      </c>
      <c r="B1184" s="18" t="s">
        <v>4002</v>
      </c>
      <c r="C1184" s="19" t="s">
        <v>4003</v>
      </c>
      <c r="D1184" s="18" t="s">
        <v>4004</v>
      </c>
      <c r="E1184" s="20" t="str">
        <f>HYPERLINK("https://alsi.kz/ru/catalog/aksessuary-dlya-garnitur-kh7/jabra-link-265-265-09/","https://alsi.kz/ru/catalog/aksessuary-dlya-garnitur-kh7/jabra-link-265-265-09/")</f>
        <v>https://alsi.kz/ru/catalog/aksessuary-dlya-garnitur-kh7/jabra-link-265-265-09/</v>
      </c>
    </row>
    <row r="1185" spans="1:5" ht="15" outlineLevel="3">
      <c r="A1185" s="18" t="s">
        <v>4005</v>
      </c>
      <c r="B1185" s="18" t="s">
        <v>4006</v>
      </c>
      <c r="C1185" s="19" t="s">
        <v>4007</v>
      </c>
      <c r="D1185" s="18" t="s">
        <v>4008</v>
      </c>
      <c r="E1185" s="20" t="str">
        <f>HYPERLINK("https://alsi.kz/ru/catalog/aksessuary-dlya-garnitur-kh7/shnur-perehodnik-jabra-supervisor-cord-8800-02-01/","https://alsi.kz/ru/catalog/aksessuary-dlya-garnitur-kh7/shnur-perehodnik-jabra-supervisor-cord-8800-02-01/")</f>
        <v>https://alsi.kz/ru/catalog/aksessuary-dlya-garnitur-kh7/shnur-perehodnik-jabra-supervisor-cord-8800-02-01/</v>
      </c>
    </row>
    <row r="1186" spans="1:5" ht="15" outlineLevel="3">
      <c r="A1186" s="18" t="s">
        <v>4009</v>
      </c>
      <c r="B1186" s="18" t="s">
        <v>4010</v>
      </c>
      <c r="C1186" s="19" t="s">
        <v>4011</v>
      </c>
      <c r="D1186" s="18" t="s">
        <v>4012</v>
      </c>
      <c r="E1186" s="20" t="str">
        <f>HYPERLINK("https://alsi.kz/ru/catalog/aksessuary-dlya-garnitur-kh7/universalnyy-shnur-perehodnik-qd-na-rj22-88001-99/","https://alsi.kz/ru/catalog/aksessuary-dlya-garnitur-kh7/universalnyy-shnur-perehodnik-qd-na-rj22-88001-99/")</f>
        <v>https://alsi.kz/ru/catalog/aksessuary-dlya-garnitur-kh7/universalnyy-shnur-perehodnik-qd-na-rj22-88001-99/</v>
      </c>
    </row>
    <row r="1187" spans="1:5" ht="15" outlineLevel="3">
      <c r="A1187" s="18" t="s">
        <v>4013</v>
      </c>
      <c r="B1187" s="18" t="s">
        <v>4014</v>
      </c>
      <c r="C1187" s="19" t="s">
        <v>4015</v>
      </c>
      <c r="D1187" s="18" t="s">
        <v>4016</v>
      </c>
      <c r="E1187" s="20" t="str">
        <f>HYPERLINK("https://alsi.kz/ru/catalog/aksessuary-dlya-garnitur-kh7/perehodnik-smart-cord-kabel-jabra-gn1216-88001-04/","https://alsi.kz/ru/catalog/aksessuary-dlya-garnitur-kh7/perehodnik-smart-cord-kabel-jabra-gn1216-88001-04/")</f>
        <v>https://alsi.kz/ru/catalog/aksessuary-dlya-garnitur-kh7/perehodnik-smart-cord-kabel-jabra-gn1216-88001-04/</v>
      </c>
    </row>
    <row r="1188" spans="1:5" ht="15" outlineLevel="3">
      <c r="A1188" s="18" t="s">
        <v>4017</v>
      </c>
      <c r="B1188" s="18" t="s">
        <v>4018</v>
      </c>
      <c r="C1188" s="19" t="s">
        <v>4019</v>
      </c>
      <c r="D1188" s="18" t="s">
        <v>4020</v>
      </c>
      <c r="E1188" s="20" t="str">
        <f>HYPERLINK("https://alsi.kz/ru/catalog/aksessuary-dlya-garnitur-kh7/leather-cushion-evolve-20-65-14101-46/","https://alsi.kz/ru/catalog/aksessuary-dlya-garnitur-kh7/leather-cushion-evolve-20-65-14101-46/")</f>
        <v>https://alsi.kz/ru/catalog/aksessuary-dlya-garnitur-kh7/leather-cushion-evolve-20-65-14101-46/</v>
      </c>
    </row>
    <row r="1189" spans="1:5" ht="15" outlineLevel="3">
      <c r="A1189" s="18" t="s">
        <v>4021</v>
      </c>
      <c r="B1189" s="18" t="s">
        <v>4022</v>
      </c>
      <c r="C1189" s="19" t="s">
        <v>4023</v>
      </c>
      <c r="D1189" s="18" t="s">
        <v>4024</v>
      </c>
      <c r="E1189" s="20" t="str">
        <f>HYPERLINK("https://alsi.kz/ru/catalog/aksessuary-dlya-garnitur-kh7/jabra-panacast-50-table-stand-black-14207-70/","https://alsi.kz/ru/catalog/aksessuary-dlya-garnitur-kh7/jabra-panacast-50-table-stand-black-14207-70/")</f>
        <v>https://alsi.kz/ru/catalog/aksessuary-dlya-garnitur-kh7/jabra-panacast-50-table-stand-black-14207-70/</v>
      </c>
    </row>
    <row r="1190" spans="1:5" ht="15" outlineLevel="3">
      <c r="A1190" s="18" t="s">
        <v>4025</v>
      </c>
      <c r="B1190" s="18" t="s">
        <v>4026</v>
      </c>
      <c r="C1190" s="19" t="s">
        <v>4027</v>
      </c>
      <c r="D1190" s="18" t="s">
        <v>4028</v>
      </c>
      <c r="E1190" s="20" t="str">
        <f>HYPERLINK("https://alsi.kz/ru/catalog/aksessuary-dlya-garnitur-kh7/clothing-clip-14101-39/","https://alsi.kz/ru/catalog/aksessuary-dlya-garnitur-kh7/clothing-clip-14101-39/")</f>
        <v>https://alsi.kz/ru/catalog/aksessuary-dlya-garnitur-kh7/clothing-clip-14101-39/</v>
      </c>
    </row>
    <row r="1191" spans="1:5" ht="15" outlineLevel="3">
      <c r="A1191" s="18" t="s">
        <v>4029</v>
      </c>
      <c r="B1191" s="18" t="s">
        <v>4030</v>
      </c>
      <c r="C1191" s="19" t="s">
        <v>4031</v>
      </c>
      <c r="D1191" s="18" t="s">
        <v>4032</v>
      </c>
      <c r="E1191" s="20" t="str">
        <f>HYPERLINK("https://alsi.kz/ru/catalog/aksessuary-dlya-garnitur-kh7/usilitel-zvuka-jabra-gn1200-cc-88011-99/","https://alsi.kz/ru/catalog/aksessuary-dlya-garnitur-kh7/usilitel-zvuka-jabra-gn1200-cc-88011-99/")</f>
        <v>https://alsi.kz/ru/catalog/aksessuary-dlya-garnitur-kh7/usilitel-zvuka-jabra-gn1200-cc-88011-99/</v>
      </c>
    </row>
    <row r="1192" spans="1:5" ht="15" outlineLevel="2">
      <c r="A1192" s="15" t="s">
        <v>4033</v>
      </c>
      <c r="B1192" s="16"/>
      <c r="C1192" s="16"/>
      <c r="D1192" s="17"/>
      <c r="E1192" s="14" t="str">
        <f>HYPERLINK("http://alsi.kz/ru/catalog/spikerfony/","http://alsi.kz/ru/catalog/spikerfony/")</f>
        <v>http://alsi.kz/ru/catalog/spikerfony/</v>
      </c>
    </row>
    <row r="1193" spans="1:5" ht="15" outlineLevel="3">
      <c r="A1193" s="18" t="s">
        <v>4034</v>
      </c>
      <c r="B1193" s="18" t="s">
        <v>4035</v>
      </c>
      <c r="C1193" s="19" t="s">
        <v>4036</v>
      </c>
      <c r="D1193" s="18" t="s">
        <v>4037</v>
      </c>
      <c r="E1193" s="20" t="str">
        <f>HYPERLINK("https://alsi.kz/ru/catalog/spikerfony/besprovodnoy-spikerfon-jabra-speak-510-ms-7510-309/","https://alsi.kz/ru/catalog/spikerfony/besprovodnoy-spikerfon-jabra-speak-510-ms-7510-309/")</f>
        <v>https://alsi.kz/ru/catalog/spikerfony/besprovodnoy-spikerfon-jabra-speak-510-ms-7510-309/</v>
      </c>
    </row>
    <row r="1194" spans="1:5" ht="15" outlineLevel="3">
      <c r="A1194" s="18" t="s">
        <v>4038</v>
      </c>
      <c r="B1194" s="18" t="s">
        <v>4039</v>
      </c>
      <c r="C1194" s="19" t="s">
        <v>4040</v>
      </c>
      <c r="D1194" s="18" t="s">
        <v>4041</v>
      </c>
      <c r="E1194" s="20" t="str">
        <f>HYPERLINK("https://alsi.kz/ru/catalog/spikerfony/besprovodnoy-spikerfon-jabra-speak-510-ms-7510-109/","https://alsi.kz/ru/catalog/spikerfony/besprovodnoy-spikerfon-jabra-speak-510-ms-7510-109/")</f>
        <v>https://alsi.kz/ru/catalog/spikerfony/besprovodnoy-spikerfon-jabra-speak-510-ms-7510-109/</v>
      </c>
    </row>
    <row r="1195" spans="1:5" ht="15" outlineLevel="3">
      <c r="A1195" s="18" t="s">
        <v>4042</v>
      </c>
      <c r="B1195" s="18" t="s">
        <v>4043</v>
      </c>
      <c r="C1195" s="19" t="s">
        <v>4044</v>
      </c>
      <c r="D1195" s="18" t="s">
        <v>4045</v>
      </c>
      <c r="E1195" s="20" t="str">
        <f>HYPERLINK("https://alsi.kz/ru/catalog/spikerfony/jabra-speak-750-7700-309/","https://alsi.kz/ru/catalog/spikerfony/jabra-speak-750-7700-309/")</f>
        <v>https://alsi.kz/ru/catalog/spikerfony/jabra-speak-750-7700-309/</v>
      </c>
    </row>
    <row r="1196" spans="1:5" ht="15" outlineLevel="3">
      <c r="A1196" s="18" t="s">
        <v>4046</v>
      </c>
      <c r="B1196" s="18" t="s">
        <v>4047</v>
      </c>
      <c r="C1196" s="19" t="s">
        <v>4048</v>
      </c>
      <c r="D1196" s="18" t="s">
        <v>4049</v>
      </c>
      <c r="E1196" s="20" t="str">
        <f>HYPERLINK("https://alsi.kz/ru/catalog/spikerfony/besprovodnoy-spikerfon-jabra-speak-810-ms-7810-109/","https://alsi.kz/ru/catalog/spikerfony/besprovodnoy-spikerfon-jabra-speak-810-ms-7810-109/")</f>
        <v>https://alsi.kz/ru/catalog/spikerfony/besprovodnoy-spikerfon-jabra-speak-810-ms-7810-109/</v>
      </c>
    </row>
    <row r="1197" spans="1:5" ht="15" outlineLevel="3">
      <c r="A1197" s="18" t="s">
        <v>4050</v>
      </c>
      <c r="B1197" s="18" t="s">
        <v>4051</v>
      </c>
      <c r="C1197" s="19" t="s">
        <v>4052</v>
      </c>
      <c r="D1197" s="18" t="s">
        <v>4053</v>
      </c>
      <c r="E1197" s="20" t="str">
        <f>HYPERLINK("https://alsi.kz/ru/catalog/spikerfony/spikerfon-jabra-speak2-40-ms-teams-2740-109/","https://alsi.kz/ru/catalog/spikerfony/spikerfon-jabra-speak2-40-ms-teams-2740-109/")</f>
        <v>https://alsi.kz/ru/catalog/spikerfony/spikerfon-jabra-speak2-40-ms-teams-2740-109/</v>
      </c>
    </row>
    <row r="1198" spans="1:5" ht="15" outlineLevel="3">
      <c r="A1198" s="18" t="s">
        <v>4054</v>
      </c>
      <c r="B1198" s="18" t="s">
        <v>4055</v>
      </c>
      <c r="C1198" s="19" t="s">
        <v>4056</v>
      </c>
      <c r="D1198" s="18" t="s">
        <v>4057</v>
      </c>
      <c r="E1198" s="20" t="str">
        <f>HYPERLINK("https://alsi.kz/ru/catalog/spikerfony/spikerfon-jabra-speak2-55-ms-teams-2755-109/","https://alsi.kz/ru/catalog/spikerfony/spikerfon-jabra-speak2-55-ms-teams-2755-109/")</f>
        <v>https://alsi.kz/ru/catalog/spikerfony/spikerfon-jabra-speak2-55-ms-teams-2755-109/</v>
      </c>
    </row>
    <row r="1199" spans="1:5" ht="15" outlineLevel="3">
      <c r="A1199" s="18" t="s">
        <v>4058</v>
      </c>
      <c r="B1199" s="18" t="s">
        <v>4059</v>
      </c>
      <c r="C1199" s="19" t="s">
        <v>4060</v>
      </c>
      <c r="D1199" s="18" t="s">
        <v>3262</v>
      </c>
      <c r="E1199" s="20" t="str">
        <f>HYPERLINK("https://alsi.kz/ru/catalog/spikerfony/spikerfon-jabra-speak2-75-ms-teams-2775-109/","https://alsi.kz/ru/catalog/spikerfony/spikerfon-jabra-speak2-75-ms-teams-2775-109/")</f>
        <v>https://alsi.kz/ru/catalog/spikerfony/spikerfon-jabra-speak2-75-ms-teams-2775-109/</v>
      </c>
    </row>
    <row r="1200" spans="1:5" ht="15" outlineLevel="3">
      <c r="A1200" s="18" t="s">
        <v>4061</v>
      </c>
      <c r="B1200" s="18" t="s">
        <v>4062</v>
      </c>
      <c r="C1200" s="19" t="s">
        <v>4063</v>
      </c>
      <c r="D1200" s="18" t="s">
        <v>4064</v>
      </c>
      <c r="E1200" s="20" t="str">
        <f>HYPERLINK("https://alsi.kz/ru/catalog/spikerfony/spikerfon-jabra-speak2-75-ms-teams-link-380a-2775-319/","https://alsi.kz/ru/catalog/spikerfony/spikerfon-jabra-speak2-75-ms-teams-link-380a-2775-319/")</f>
        <v>https://alsi.kz/ru/catalog/spikerfony/spikerfon-jabra-speak2-75-ms-teams-link-380a-2775-319/</v>
      </c>
    </row>
    <row r="1201" spans="1:5" ht="15" outlineLevel="3">
      <c r="A1201" s="18" t="s">
        <v>4065</v>
      </c>
      <c r="B1201" s="18" t="s">
        <v>4066</v>
      </c>
      <c r="C1201" s="19" t="s">
        <v>4067</v>
      </c>
      <c r="D1201" s="18" t="s">
        <v>4064</v>
      </c>
      <c r="E1201" s="20" t="str">
        <f>HYPERLINK("https://alsi.kz/ru/catalog/spikerfony/spikerfon-jabra-speak2-75-ms-teams-link-380c-2775-329/","https://alsi.kz/ru/catalog/spikerfony/spikerfon-jabra-speak2-75-ms-teams-link-380c-2775-329/")</f>
        <v>https://alsi.kz/ru/catalog/spikerfony/spikerfon-jabra-speak2-75-ms-teams-link-380c-2775-329/</v>
      </c>
    </row>
    <row r="1202" spans="1:5" ht="15" outlineLevel="1">
      <c r="A1202" s="11" t="s">
        <v>4068</v>
      </c>
      <c r="B1202" s="12"/>
      <c r="C1202" s="12"/>
      <c r="D1202" s="13"/>
      <c r="E1202" s="14" t="str">
        <f>HYPERLINK("http://alsi.kz/ru/catalog/batareyki-i-zaryadnye-ustroystva-axz/","http://alsi.kz/ru/catalog/batareyki-i-zaryadnye-ustroystva-axz/")</f>
        <v>http://alsi.kz/ru/catalog/batareyki-i-zaryadnye-ustroystva-axz/</v>
      </c>
    </row>
    <row r="1203" spans="1:5" ht="15" outlineLevel="2">
      <c r="A1203" s="15" t="s">
        <v>4069</v>
      </c>
      <c r="B1203" s="16"/>
      <c r="C1203" s="16"/>
      <c r="D1203" s="17"/>
      <c r="E1203" s="14" t="str">
        <f>HYPERLINK("http://alsi.kz/ru/catalog/akkumulyatornye-batareyki/","http://alsi.kz/ru/catalog/akkumulyatornye-batareyki/")</f>
        <v>http://alsi.kz/ru/catalog/akkumulyatornye-batareyki/</v>
      </c>
    </row>
    <row r="1204" spans="1:5" ht="15" outlineLevel="3">
      <c r="A1204" s="18">
        <v>220221</v>
      </c>
      <c r="B1204" s="18" t="s">
        <v>4070</v>
      </c>
      <c r="C1204" s="19" t="s">
        <v>4071</v>
      </c>
      <c r="D1204" s="18" t="s">
        <v>4072</v>
      </c>
      <c r="E1204" s="20" t="str">
        <f>HYPERLINK("https://alsi.kz/ru/catalog/akkumulyatornye-batareyki/akkumulyator-sonnenschein-a412100-a-a412100-a/","https://alsi.kz/ru/catalog/akkumulyatornye-batareyki/akkumulyator-sonnenschein-a412100-a-a412100-a/")</f>
        <v>https://alsi.kz/ru/catalog/akkumulyatornye-batareyki/akkumulyator-sonnenschein-a412100-a-a412100-a/</v>
      </c>
    </row>
    <row r="1205" spans="1:5" ht="15" outlineLevel="3">
      <c r="A1205" s="18">
        <v>220220</v>
      </c>
      <c r="B1205" s="18" t="s">
        <v>4073</v>
      </c>
      <c r="C1205" s="19" t="s">
        <v>4074</v>
      </c>
      <c r="D1205" s="18" t="s">
        <v>4075</v>
      </c>
      <c r="E1205" s="20" t="str">
        <f>HYPERLINK("https://alsi.kz/ru/catalog/akkumulyatornye-batareyki/akkumulyator-sonnenschein-a41265-g6-a41265-g6/","https://alsi.kz/ru/catalog/akkumulyatornye-batareyki/akkumulyator-sonnenschein-a41265-g6-a41265-g6/")</f>
        <v>https://alsi.kz/ru/catalog/akkumulyatornye-batareyki/akkumulyator-sonnenschein-a41265-g6-a41265-g6/</v>
      </c>
    </row>
    <row r="1206" spans="1:5" ht="15" outlineLevel="3">
      <c r="A1206" s="18">
        <v>220219</v>
      </c>
      <c r="B1206" s="18" t="s">
        <v>4076</v>
      </c>
      <c r="C1206" s="19" t="s">
        <v>4077</v>
      </c>
      <c r="D1206" s="18" t="s">
        <v>4078</v>
      </c>
      <c r="E1206" s="20" t="str">
        <f>HYPERLINK("https://alsi.kz/ru/catalog/akkumulyatornye-batareyki/akkumulyator-ventura-gp-12-26-gp-12-26/","https://alsi.kz/ru/catalog/akkumulyatornye-batareyki/akkumulyator-ventura-gp-12-26-gp-12-26/")</f>
        <v>https://alsi.kz/ru/catalog/akkumulyatornye-batareyki/akkumulyator-ventura-gp-12-26-gp-12-26/</v>
      </c>
    </row>
    <row r="1207" spans="1:5" ht="15" outlineLevel="1">
      <c r="A1207" s="11" t="s">
        <v>4079</v>
      </c>
      <c r="B1207" s="12"/>
      <c r="C1207" s="12"/>
      <c r="D1207" s="13"/>
      <c r="E1207" s="14" t="str">
        <f>HYPERLINK("http://alsi.kz/ru/catalog/elektropitanie/","http://alsi.kz/ru/catalog/elektropitanie/")</f>
        <v>http://alsi.kz/ru/catalog/elektropitanie/</v>
      </c>
    </row>
    <row r="1208" spans="1:5" ht="15" outlineLevel="2">
      <c r="A1208" s="15" t="s">
        <v>4080</v>
      </c>
      <c r="B1208" s="16"/>
      <c r="C1208" s="16"/>
      <c r="D1208" s="17"/>
      <c r="E1208" s="14" t="str">
        <f>HYPERLINK("http://alsi.kz/ru/catalog/istochniki-bespereboynogo-pitaniya-r8h/","http://alsi.kz/ru/catalog/istochniki-bespereboynogo-pitaniya-r8h/")</f>
        <v>http://alsi.kz/ru/catalog/istochniki-bespereboynogo-pitaniya-r8h/</v>
      </c>
    </row>
    <row r="1209" spans="1:5" ht="15" outlineLevel="3">
      <c r="A1209" s="18">
        <v>235561</v>
      </c>
      <c r="B1209" s="18" t="s">
        <v>4081</v>
      </c>
      <c r="C1209" s="19" t="s">
        <v>4082</v>
      </c>
      <c r="D1209" s="18" t="s">
        <v>4083</v>
      </c>
      <c r="E1209" s="20" t="str">
        <f>HYPERLINK("https://alsi.kz/ru/catalog/istochniki-bespereboynogo-pitaniya-r8h/ibp-apc-be650g2-gr230v1-usb-charging-port-8-schukocee77-outlets-2-surge-be650g2-gr/","https://alsi.kz/ru/catalog/istochniki-bespereboynogo-pitaniya-r8h/ibp-apc-be650g2-gr230v1-usb-charging-port-8-schukocee77-outlets-2-surge-be650g2-gr/")</f>
        <v>https://alsi.kz/ru/catalog/istochniki-bespereboynogo-pitaniya-r8h/ibp-apc-be650g2-gr230v1-usb-charging-port-8-schukocee77-outlets-2-surge-be650g2-gr/</v>
      </c>
    </row>
    <row r="1210" spans="1:5" ht="15" outlineLevel="3">
      <c r="A1210" s="18">
        <v>217670</v>
      </c>
      <c r="B1210" s="18" t="s">
        <v>4084</v>
      </c>
      <c r="C1210" s="19" t="s">
        <v>4085</v>
      </c>
      <c r="D1210" s="18" t="s">
        <v>4086</v>
      </c>
      <c r="E1210" s="20" t="str">
        <f>HYPERLINK("https://alsi.kz/ru/catalog/istochniki-bespereboynogo-pitaniya-r8h/ibp-apc-be650g2-rs-be650g2-rs/","https://alsi.kz/ru/catalog/istochniki-bespereboynogo-pitaniya-r8h/ibp-apc-be650g2-rs-be650g2-rs/")</f>
        <v>https://alsi.kz/ru/catalog/istochniki-bespereboynogo-pitaniya-r8h/ibp-apc-be650g2-rs-be650g2-rs/</v>
      </c>
    </row>
    <row r="1211" spans="1:5" ht="15" outlineLevel="3">
      <c r="A1211" s="18">
        <v>234274</v>
      </c>
      <c r="B1211" s="18" t="s">
        <v>4087</v>
      </c>
      <c r="C1211" s="19" t="s">
        <v>4088</v>
      </c>
      <c r="D1211" s="18" t="s">
        <v>4089</v>
      </c>
      <c r="E1211" s="20" t="str">
        <f>HYPERLINK("https://alsi.kz/ru/catalog/istochniki-bespereboynogo-pitaniya-r8h/ibp-apc-be850g2-gr-be850g2-gr/","https://alsi.kz/ru/catalog/istochniki-bespereboynogo-pitaniya-r8h/ibp-apc-be850g2-gr-be850g2-gr/")</f>
        <v>https://alsi.kz/ru/catalog/istochniki-bespereboynogo-pitaniya-r8h/ibp-apc-be850g2-gr-be850g2-gr/</v>
      </c>
    </row>
    <row r="1212" spans="1:5" ht="15" outlineLevel="3">
      <c r="A1212" s="18">
        <v>190609</v>
      </c>
      <c r="B1212" s="18" t="s">
        <v>4090</v>
      </c>
      <c r="C1212" s="19" t="s">
        <v>4091</v>
      </c>
      <c r="D1212" s="18" t="s">
        <v>4092</v>
      </c>
      <c r="E1212" s="20" t="str">
        <f>HYPERLINK("https://alsi.kz/ru/catalog/istochniki-bespereboynogo-pitaniya-r8h/ibp-apc-bv1000i-gr-bv1000i-gr/","https://alsi.kz/ru/catalog/istochniki-bespereboynogo-pitaniya-r8h/ibp-apc-bv1000i-gr-bv1000i-gr/")</f>
        <v>https://alsi.kz/ru/catalog/istochniki-bespereboynogo-pitaniya-r8h/ibp-apc-bv1000i-gr-bv1000i-gr/</v>
      </c>
    </row>
    <row r="1213" spans="1:5" ht="15" outlineLevel="3">
      <c r="A1213" s="18">
        <v>198587</v>
      </c>
      <c r="B1213" s="18" t="s">
        <v>4093</v>
      </c>
      <c r="C1213" s="19" t="s">
        <v>4094</v>
      </c>
      <c r="D1213" s="18" t="s">
        <v>4095</v>
      </c>
      <c r="E1213" s="20" t="str">
        <f>HYPERLINK("https://alsi.kz/ru/catalog/istochniki-bespereboynogo-pitaniya-r8h/ibp-apc-bv650i-gr-bv650i-gr/","https://alsi.kz/ru/catalog/istochniki-bespereboynogo-pitaniya-r8h/ibp-apc-bv650i-gr-bv650i-gr/")</f>
        <v>https://alsi.kz/ru/catalog/istochniki-bespereboynogo-pitaniya-r8h/ibp-apc-bv650i-gr-bv650i-gr/</v>
      </c>
    </row>
    <row r="1214" spans="1:5" ht="15" outlineLevel="3">
      <c r="A1214" s="18">
        <v>190608</v>
      </c>
      <c r="B1214" s="18" t="s">
        <v>4096</v>
      </c>
      <c r="C1214" s="19" t="s">
        <v>4097</v>
      </c>
      <c r="D1214" s="18" t="s">
        <v>4098</v>
      </c>
      <c r="E1214" s="20" t="str">
        <f>HYPERLINK("https://alsi.kz/ru/catalog/istochniki-bespereboynogo-pitaniya-r8h/ibp-apc-bv800i-gr-bv800i-gr/","https://alsi.kz/ru/catalog/istochniki-bespereboynogo-pitaniya-r8h/ibp-apc-bv800i-gr-bv800i-gr/")</f>
        <v>https://alsi.kz/ru/catalog/istochniki-bespereboynogo-pitaniya-r8h/ibp-apc-bv800i-gr-bv800i-gr/</v>
      </c>
    </row>
    <row r="1215" spans="1:5" ht="15" outlineLevel="3">
      <c r="A1215" s="18">
        <v>235572</v>
      </c>
      <c r="B1215" s="18" t="s">
        <v>4099</v>
      </c>
      <c r="C1215" s="19" t="s">
        <v>4100</v>
      </c>
      <c r="D1215" s="18" t="s">
        <v>4101</v>
      </c>
      <c r="E1215" s="20" t="str">
        <f>HYPERLINK("https://alsi.kz/ru/catalog/istochniki-bespereboynogo-pitaniya-r8h/ibp-apc-bvx700li-gr-230v-avr-schuko-sockets-bvx700li-gr/","https://alsi.kz/ru/catalog/istochniki-bespereboynogo-pitaniya-r8h/ibp-apc-bvx700li-gr-230v-avr-schuko-sockets-bvx700li-gr/")</f>
        <v>https://alsi.kz/ru/catalog/istochniki-bespereboynogo-pitaniya-r8h/ibp-apc-bvx700li-gr-230v-avr-schuko-sockets-bvx700li-gr/</v>
      </c>
    </row>
    <row r="1216" spans="1:5" ht="15" outlineLevel="3">
      <c r="A1216" s="18">
        <v>235573</v>
      </c>
      <c r="B1216" s="18" t="s">
        <v>4102</v>
      </c>
      <c r="C1216" s="19" t="s">
        <v>4103</v>
      </c>
      <c r="D1216" s="18" t="s">
        <v>4104</v>
      </c>
      <c r="E1216" s="20" t="str">
        <f>HYPERLINK("https://alsi.kz/ru/catalog/istochniki-bespereboynogo-pitaniya-r8h/ibp-apc-bvx900li-gr-230v-avr-schuko-sockets-bvx900li-gr/","https://alsi.kz/ru/catalog/istochniki-bespereboynogo-pitaniya-r8h/ibp-apc-bvx900li-gr-230v-avr-schuko-sockets-bvx900li-gr/")</f>
        <v>https://alsi.kz/ru/catalog/istochniki-bespereboynogo-pitaniya-r8h/ibp-apc-bvx900li-gr-230v-avr-schuko-sockets-bvx900li-gr/</v>
      </c>
    </row>
    <row r="1217" spans="1:5" ht="15" outlineLevel="3">
      <c r="A1217" s="18">
        <v>209713</v>
      </c>
      <c r="B1217" s="18" t="s">
        <v>4105</v>
      </c>
      <c r="C1217" s="19" t="s">
        <v>4106</v>
      </c>
      <c r="D1217" s="18" t="s">
        <v>4107</v>
      </c>
      <c r="E1217" s="20" t="str">
        <f>HYPERLINK("https://alsi.kz/ru/catalog/istochniki-bespereboynogo-pitaniya-r8h/ibp-apc-bx1600mi-gr-bx1600mi-gr/","https://alsi.kz/ru/catalog/istochniki-bespereboynogo-pitaniya-r8h/ibp-apc-bx1600mi-gr-bx1600mi-gr/")</f>
        <v>https://alsi.kz/ru/catalog/istochniki-bespereboynogo-pitaniya-r8h/ibp-apc-bx1600mi-gr-bx1600mi-gr/</v>
      </c>
    </row>
    <row r="1218" spans="1:5" ht="15" outlineLevel="3">
      <c r="A1218" s="18">
        <v>209715</v>
      </c>
      <c r="B1218" s="18" t="s">
        <v>4108</v>
      </c>
      <c r="C1218" s="19" t="s">
        <v>4109</v>
      </c>
      <c r="D1218" s="18" t="s">
        <v>4110</v>
      </c>
      <c r="E1218" s="20" t="str">
        <f>HYPERLINK("https://alsi.kz/ru/catalog/istochniki-bespereboynogo-pitaniya-r8h/ibp-apc-bx2200mi-gr-bx2200mi-gr/","https://alsi.kz/ru/catalog/istochniki-bespereboynogo-pitaniya-r8h/ibp-apc-bx2200mi-gr-bx2200mi-gr/")</f>
        <v>https://alsi.kz/ru/catalog/istochniki-bespereboynogo-pitaniya-r8h/ibp-apc-bx2200mi-gr-bx2200mi-gr/</v>
      </c>
    </row>
    <row r="1219" spans="1:5" ht="15" outlineLevel="3">
      <c r="A1219" s="18">
        <v>209707</v>
      </c>
      <c r="B1219" s="18" t="s">
        <v>4111</v>
      </c>
      <c r="C1219" s="19" t="s">
        <v>4112</v>
      </c>
      <c r="D1219" s="18" t="s">
        <v>4113</v>
      </c>
      <c r="E1219" s="20" t="str">
        <f>HYPERLINK("https://alsi.kz/ru/catalog/istochniki-bespereboynogo-pitaniya-r8h/ibp-apc-bx750mi-gr-bx750mi-gr/","https://alsi.kz/ru/catalog/istochniki-bespereboynogo-pitaniya-r8h/ibp-apc-bx750mi-gr-bx750mi-gr/")</f>
        <v>https://alsi.kz/ru/catalog/istochniki-bespereboynogo-pitaniya-r8h/ibp-apc-bx750mi-gr-bx750mi-gr/</v>
      </c>
    </row>
    <row r="1220" spans="1:5" ht="15" outlineLevel="3">
      <c r="A1220" s="18">
        <v>209709</v>
      </c>
      <c r="B1220" s="18" t="s">
        <v>4114</v>
      </c>
      <c r="C1220" s="19" t="s">
        <v>4115</v>
      </c>
      <c r="D1220" s="18" t="s">
        <v>4116</v>
      </c>
      <c r="E1220" s="20" t="str">
        <f>HYPERLINK("https://alsi.kz/ru/catalog/istochniki-bespereboynogo-pitaniya-r8h/ibp-apc-bx950mi-gr-bx950mi-gr/","https://alsi.kz/ru/catalog/istochniki-bespereboynogo-pitaniya-r8h/ibp-apc-bx950mi-gr-bx950mi-gr/")</f>
        <v>https://alsi.kz/ru/catalog/istochniki-bespereboynogo-pitaniya-r8h/ibp-apc-bx950mi-gr-bx950mi-gr/</v>
      </c>
    </row>
    <row r="1221" spans="1:5" ht="15" outlineLevel="3">
      <c r="A1221" s="18">
        <v>232158</v>
      </c>
      <c r="B1221" s="18" t="s">
        <v>4117</v>
      </c>
      <c r="C1221" s="19" t="s">
        <v>4118</v>
      </c>
      <c r="D1221" s="18" t="s">
        <v>4119</v>
      </c>
      <c r="E1221" s="20" t="str">
        <f>HYPERLINK("https://alsi.kz/ru/catalog/istochniki-bespereboynogo-pitaniya-r8h/ibp-apc-e3sups20khb-e3sups20khb/","https://alsi.kz/ru/catalog/istochniki-bespereboynogo-pitaniya-r8h/ibp-apc-e3sups20khb-e3sups20khb/")</f>
        <v>https://alsi.kz/ru/catalog/istochniki-bespereboynogo-pitaniya-r8h/ibp-apc-e3sups20khb-e3sups20khb/</v>
      </c>
    </row>
    <row r="1222" spans="1:5" ht="15" outlineLevel="3">
      <c r="A1222" s="18" t="s">
        <v>4120</v>
      </c>
      <c r="B1222" s="18" t="s">
        <v>4121</v>
      </c>
      <c r="C1222" s="19" t="s">
        <v>4122</v>
      </c>
      <c r="D1222" s="18" t="s">
        <v>4123</v>
      </c>
      <c r="E1222" s="20" t="str">
        <f>HYPERLINK("https://alsi.kz/ru/catalog/istochniki-bespereboynogo-pitaniya-r8h/ibp-apc-easy-ups-interaktivnaya-650-va--375-vt-tower-iec-lcd-bv650i/","https://alsi.kz/ru/catalog/istochniki-bespereboynogo-pitaniya-r8h/ibp-apc-easy-ups-interaktivnaya-650-va--375-vt-tower-iec-lcd-bv650i/")</f>
        <v>https://alsi.kz/ru/catalog/istochniki-bespereboynogo-pitaniya-r8h/ibp-apc-easy-ups-interaktivnaya-650-va--375-vt-tower-iec-lcd-bv650i/</v>
      </c>
    </row>
    <row r="1223" spans="1:5" ht="15" outlineLevel="3">
      <c r="A1223" s="18">
        <v>235570</v>
      </c>
      <c r="B1223" s="18" t="s">
        <v>4124</v>
      </c>
      <c r="C1223" s="19" t="s">
        <v>4125</v>
      </c>
      <c r="D1223" s="18" t="s">
        <v>4126</v>
      </c>
      <c r="E1223" s="20" t="str">
        <f>HYPERLINK("https://alsi.kz/ru/catalog/istochniki-bespereboynogo-pitaniya-r8h/ibp-apc-smc1000ic-lcd-230v-with-smartconnect-smc1000ic/","https://alsi.kz/ru/catalog/istochniki-bespereboynogo-pitaniya-r8h/ibp-apc-smc1000ic-lcd-230v-with-smartconnect-smc1000ic/")</f>
        <v>https://alsi.kz/ru/catalog/istochniki-bespereboynogo-pitaniya-r8h/ibp-apc-smc1000ic-lcd-230v-with-smartconnect-smc1000ic/</v>
      </c>
    </row>
    <row r="1224" spans="1:5" ht="15" outlineLevel="3">
      <c r="A1224" s="18">
        <v>135724</v>
      </c>
      <c r="B1224" s="18" t="s">
        <v>4127</v>
      </c>
      <c r="C1224" s="19" t="s">
        <v>4128</v>
      </c>
      <c r="D1224" s="18" t="s">
        <v>4129</v>
      </c>
      <c r="E1224" s="20" t="str">
        <f>HYPERLINK("https://alsi.kz/ru/catalog/istochniki-bespereboynogo-pitaniya-r8h/ibp-apc-smc1500i-smc1500i/","https://alsi.kz/ru/catalog/istochniki-bespereboynogo-pitaniya-r8h/ibp-apc-smc1500i-smc1500i/")</f>
        <v>https://alsi.kz/ru/catalog/istochniki-bespereboynogo-pitaniya-r8h/ibp-apc-smc1500i-smc1500i/</v>
      </c>
    </row>
    <row r="1225" spans="1:5" ht="15" outlineLevel="3">
      <c r="A1225" s="18">
        <v>235571</v>
      </c>
      <c r="B1225" s="18" t="s">
        <v>4130</v>
      </c>
      <c r="C1225" s="19" t="s">
        <v>4131</v>
      </c>
      <c r="D1225" s="18" t="s">
        <v>4132</v>
      </c>
      <c r="E1225" s="20" t="str">
        <f>HYPERLINK("https://alsi.kz/ru/catalog/istochniki-bespereboynogo-pitaniya-r8h/ibp-apc-smc1500ic-lcd-230v-with-smartconnect-smc1500ic/","https://alsi.kz/ru/catalog/istochniki-bespereboynogo-pitaniya-r8h/ibp-apc-smc1500ic-lcd-230v-with-smartconnect-smc1500ic/")</f>
        <v>https://alsi.kz/ru/catalog/istochniki-bespereboynogo-pitaniya-r8h/ibp-apc-smc1500ic-lcd-230v-with-smartconnect-smc1500ic/</v>
      </c>
    </row>
    <row r="1226" spans="1:5" ht="15" outlineLevel="3">
      <c r="A1226" s="18">
        <v>197475</v>
      </c>
      <c r="B1226" s="18" t="s">
        <v>4133</v>
      </c>
      <c r="C1226" s="19" t="s">
        <v>4134</v>
      </c>
      <c r="D1226" s="18" t="s">
        <v>4135</v>
      </c>
      <c r="E1226" s="20" t="str">
        <f>HYPERLINK("https://alsi.kz/ru/catalog/istochniki-bespereboynogo-pitaniya-r8h/ibp-apc-smc3000rmi2u-smc3000rmi2u/","https://alsi.kz/ru/catalog/istochniki-bespereboynogo-pitaniya-r8h/ibp-apc-smc3000rmi2u-smc3000rmi2u/")</f>
        <v>https://alsi.kz/ru/catalog/istochniki-bespereboynogo-pitaniya-r8h/ibp-apc-smc3000rmi2u-smc3000rmi2u/</v>
      </c>
    </row>
    <row r="1227" spans="1:5" ht="15" outlineLevel="3">
      <c r="A1227" s="18">
        <v>235567</v>
      </c>
      <c r="B1227" s="18" t="s">
        <v>4136</v>
      </c>
      <c r="C1227" s="19" t="s">
        <v>4137</v>
      </c>
      <c r="D1227" s="18" t="s">
        <v>4138</v>
      </c>
      <c r="E1227" s="20" t="str">
        <f>HYPERLINK("https://alsi.kz/ru/catalog/istochniki-bespereboynogo-pitaniya-r8h/ibp-apc-smt1000ic-8x-iec-c13-outlets-smartconnect-portsmartslot-avr-lcd-smt1000ic/","https://alsi.kz/ru/catalog/istochniki-bespereboynogo-pitaniya-r8h/ibp-apc-smt1000ic-8x-iec-c13-outlets-smartconnect-portsmartslot-avr-lcd-smt1000ic/")</f>
        <v>https://alsi.kz/ru/catalog/istochniki-bespereboynogo-pitaniya-r8h/ibp-apc-smt1000ic-8x-iec-c13-outlets-smartconnect-portsmartslot-avr-lcd-smt1000ic/</v>
      </c>
    </row>
    <row r="1228" spans="1:5" ht="15" outlineLevel="3">
      <c r="A1228" s="18">
        <v>236693</v>
      </c>
      <c r="B1228" s="18" t="s">
        <v>4139</v>
      </c>
      <c r="C1228" s="19" t="s">
        <v>4140</v>
      </c>
      <c r="D1228" s="18" t="s">
        <v>4141</v>
      </c>
      <c r="E1228" s="20" t="str">
        <f>HYPERLINK("https://alsi.kz/ru/catalog/istochniki-bespereboynogo-pitaniya-r8h/ibp-apc-smt2200rmi2uc-230v-8x-iec-c132x-iec-c19-outlets-smartconnect-portsmartslot-avr-lcd-sm/","https://alsi.kz/ru/catalog/istochniki-bespereboynogo-pitaniya-r8h/ibp-apc-smt2200rmi2uc-230v-8x-iec-c132x-iec-c19-outlets-smartconnect-portsmartslot-avr-lcd-sm/")</f>
        <v>https://alsi.kz/ru/catalog/istochniki-bespereboynogo-pitaniya-r8h/ibp-apc-smt2200rmi2uc-230v-8x-iec-c132x-iec-c19-outlets-smartconnect-portsmartslot-avr-lcd-sm/</v>
      </c>
    </row>
    <row r="1229" spans="1:5" ht="15" outlineLevel="3">
      <c r="A1229" s="18">
        <v>200357</v>
      </c>
      <c r="B1229" s="18" t="s">
        <v>4142</v>
      </c>
      <c r="C1229" s="19" t="s">
        <v>4143</v>
      </c>
      <c r="D1229" s="18" t="s">
        <v>4144</v>
      </c>
      <c r="E1229" s="20" t="str">
        <f>HYPERLINK("https://alsi.kz/ru/catalog/istochniki-bespereboynogo-pitaniya-r8h/ibp-apc-smv1000cai-smv1000cai/","https://alsi.kz/ru/catalog/istochniki-bespereboynogo-pitaniya-r8h/ibp-apc-smv1000cai-smv1000cai/")</f>
        <v>https://alsi.kz/ru/catalog/istochniki-bespereboynogo-pitaniya-r8h/ibp-apc-smv1000cai-smv1000cai/</v>
      </c>
    </row>
    <row r="1230" spans="1:5" ht="15" outlineLevel="3">
      <c r="A1230" s="18">
        <v>200359</v>
      </c>
      <c r="B1230" s="18" t="s">
        <v>4145</v>
      </c>
      <c r="C1230" s="19" t="s">
        <v>4146</v>
      </c>
      <c r="D1230" s="18" t="s">
        <v>4147</v>
      </c>
      <c r="E1230" s="20" t="str">
        <f>HYPERLINK("https://alsi.kz/ru/catalog/istochniki-bespereboynogo-pitaniya-r8h/ibp-apc-smv2000cai-smv2000cai/","https://alsi.kz/ru/catalog/istochniki-bespereboynogo-pitaniya-r8h/ibp-apc-smv2000cai-smv2000cai/")</f>
        <v>https://alsi.kz/ru/catalog/istochniki-bespereboynogo-pitaniya-r8h/ibp-apc-smv2000cai-smv2000cai/</v>
      </c>
    </row>
    <row r="1231" spans="1:5" ht="15" outlineLevel="3">
      <c r="A1231" s="18">
        <v>170785</v>
      </c>
      <c r="B1231" s="18" t="s">
        <v>4148</v>
      </c>
      <c r="C1231" s="19" t="s">
        <v>4149</v>
      </c>
      <c r="D1231" s="18" t="s">
        <v>4150</v>
      </c>
      <c r="E1231" s="20" t="str">
        <f>HYPERLINK("https://alsi.kz/ru/catalog/istochniki-bespereboynogo-pitaniya-r8h/ibp-apc-smc2000i-smc2000i/","https://alsi.kz/ru/catalog/istochniki-bespereboynogo-pitaniya-r8h/ibp-apc-smc2000i-smc2000i/")</f>
        <v>https://alsi.kz/ru/catalog/istochniki-bespereboynogo-pitaniya-r8h/ibp-apc-smc2000i-smc2000i/</v>
      </c>
    </row>
    <row r="1232" spans="1:5" ht="15" outlineLevel="3">
      <c r="A1232" s="18">
        <v>162600</v>
      </c>
      <c r="B1232" s="18" t="s">
        <v>4151</v>
      </c>
      <c r="C1232" s="19" t="s">
        <v>4152</v>
      </c>
      <c r="D1232" s="18" t="s">
        <v>4153</v>
      </c>
      <c r="E1232" s="20" t="str">
        <f>HYPERLINK("https://alsi.kz/ru/catalog/istochniki-bespereboynogo-pitaniya-r8h/ibp-apc-smx2200rmhv2u-smx2200rmhv2u/","https://alsi.kz/ru/catalog/istochniki-bespereboynogo-pitaniya-r8h/ibp-apc-smx2200rmhv2u-smx2200rmhv2u/")</f>
        <v>https://alsi.kz/ru/catalog/istochniki-bespereboynogo-pitaniya-r8h/ibp-apc-smx2200rmhv2u-smx2200rmhv2u/</v>
      </c>
    </row>
    <row r="1233" spans="1:5" ht="15" outlineLevel="3">
      <c r="A1233" s="18">
        <v>196502</v>
      </c>
      <c r="B1233" s="18" t="s">
        <v>4154</v>
      </c>
      <c r="C1233" s="19" t="s">
        <v>4155</v>
      </c>
      <c r="D1233" s="18" t="s">
        <v>4156</v>
      </c>
      <c r="E1233" s="20" t="str">
        <f>HYPERLINK("https://alsi.kz/ru/catalog/istochniki-bespereboynogo-pitaniya-r8h/ibp-apc-srt1000rmxli-srt1000rmxli/","https://alsi.kz/ru/catalog/istochniki-bespereboynogo-pitaniya-r8h/ibp-apc-srt1000rmxli-srt1000rmxli/")</f>
        <v>https://alsi.kz/ru/catalog/istochniki-bespereboynogo-pitaniya-r8h/ibp-apc-srt1000rmxli-srt1000rmxli/</v>
      </c>
    </row>
    <row r="1234" spans="1:5" ht="15" outlineLevel="3">
      <c r="A1234" s="18">
        <v>196501</v>
      </c>
      <c r="B1234" s="18" t="s">
        <v>4157</v>
      </c>
      <c r="C1234" s="19" t="s">
        <v>4158</v>
      </c>
      <c r="D1234" s="18" t="s">
        <v>4159</v>
      </c>
      <c r="E1234" s="20" t="str">
        <f>HYPERLINK("https://alsi.kz/ru/catalog/istochniki-bespereboynogo-pitaniya-r8h/ibp-apc-srt1000xli-srt1000xli/","https://alsi.kz/ru/catalog/istochniki-bespereboynogo-pitaniya-r8h/ibp-apc-srt1000xli-srt1000xli/")</f>
        <v>https://alsi.kz/ru/catalog/istochniki-bespereboynogo-pitaniya-r8h/ibp-apc-srt1000xli-srt1000xli/</v>
      </c>
    </row>
    <row r="1235" spans="1:5" ht="15" outlineLevel="3">
      <c r="A1235" s="18">
        <v>141462</v>
      </c>
      <c r="B1235" s="18" t="s">
        <v>4160</v>
      </c>
      <c r="C1235" s="19" t="s">
        <v>4161</v>
      </c>
      <c r="D1235" s="18" t="s">
        <v>4162</v>
      </c>
      <c r="E1235" s="20" t="str">
        <f>HYPERLINK("https://alsi.kz/ru/catalog/istochniki-bespereboynogo-pitaniya-r8h/ibp-apc-srt10krmxli-srt10krmxli/","https://alsi.kz/ru/catalog/istochniki-bespereboynogo-pitaniya-r8h/ibp-apc-srt10krmxli-srt10krmxli/")</f>
        <v>https://alsi.kz/ru/catalog/istochniki-bespereboynogo-pitaniya-r8h/ibp-apc-srt10krmxli-srt10krmxli/</v>
      </c>
    </row>
    <row r="1236" spans="1:5" ht="15" outlineLevel="3">
      <c r="A1236" s="18">
        <v>142807</v>
      </c>
      <c r="B1236" s="18" t="s">
        <v>4163</v>
      </c>
      <c r="C1236" s="19" t="s">
        <v>4164</v>
      </c>
      <c r="D1236" s="18" t="s">
        <v>4165</v>
      </c>
      <c r="E1236" s="20" t="str">
        <f>HYPERLINK("https://alsi.kz/ru/catalog/istochniki-bespereboynogo-pitaniya-r8h/-apc-srt10kxli/","https://alsi.kz/ru/catalog/istochniki-bespereboynogo-pitaniya-r8h/-apc-srt10kxli/")</f>
        <v>https://alsi.kz/ru/catalog/istochniki-bespereboynogo-pitaniya-r8h/-apc-srt10kxli/</v>
      </c>
    </row>
    <row r="1237" spans="1:5" ht="15" outlineLevel="3">
      <c r="A1237" s="18">
        <v>161956</v>
      </c>
      <c r="B1237" s="18" t="s">
        <v>4166</v>
      </c>
      <c r="C1237" s="19" t="s">
        <v>4167</v>
      </c>
      <c r="D1237" s="18" t="s">
        <v>4168</v>
      </c>
      <c r="E1237" s="20" t="str">
        <f>HYPERLINK("https://alsi.kz/ru/catalog/istochniki-bespereboynogo-pitaniya-r8h/ibp-apc-srt2200xli-srt2200xli/","https://alsi.kz/ru/catalog/istochniki-bespereboynogo-pitaniya-r8h/ibp-apc-srt2200xli-srt2200xli/")</f>
        <v>https://alsi.kz/ru/catalog/istochniki-bespereboynogo-pitaniya-r8h/ibp-apc-srt2200xli-srt2200xli/</v>
      </c>
    </row>
    <row r="1238" spans="1:5" ht="15" outlineLevel="3">
      <c r="A1238" s="18">
        <v>161962</v>
      </c>
      <c r="B1238" s="18" t="s">
        <v>4169</v>
      </c>
      <c r="C1238" s="19" t="s">
        <v>4170</v>
      </c>
      <c r="D1238" s="18" t="s">
        <v>4171</v>
      </c>
      <c r="E1238" s="20" t="str">
        <f>HYPERLINK("https://alsi.kz/ru/catalog/istochniki-bespereboynogo-pitaniya-r8h/ibp-apc-srt3000rmxli-srt3000rmxli/","https://alsi.kz/ru/catalog/istochniki-bespereboynogo-pitaniya-r8h/ibp-apc-srt3000rmxli-srt3000rmxli/")</f>
        <v>https://alsi.kz/ru/catalog/istochniki-bespereboynogo-pitaniya-r8h/ibp-apc-srt3000rmxli-srt3000rmxli/</v>
      </c>
    </row>
    <row r="1239" spans="1:5" ht="15" outlineLevel="3">
      <c r="A1239" s="18">
        <v>161960</v>
      </c>
      <c r="B1239" s="18" t="s">
        <v>4172</v>
      </c>
      <c r="C1239" s="19" t="s">
        <v>4173</v>
      </c>
      <c r="D1239" s="18" t="s">
        <v>4174</v>
      </c>
      <c r="E1239" s="20" t="str">
        <f>HYPERLINK("https://alsi.kz/ru/catalog/istochniki-bespereboynogo-pitaniya-r8h/ibp-apc-srt3000xli-srt3000xli/","https://alsi.kz/ru/catalog/istochniki-bespereboynogo-pitaniya-r8h/ibp-apc-srt3000xli-srt3000xli/")</f>
        <v>https://alsi.kz/ru/catalog/istochniki-bespereboynogo-pitaniya-r8h/ibp-apc-srt3000xli-srt3000xli/</v>
      </c>
    </row>
    <row r="1240" spans="1:5" ht="15" outlineLevel="3">
      <c r="A1240" s="18">
        <v>146666</v>
      </c>
      <c r="B1240" s="18" t="s">
        <v>4175</v>
      </c>
      <c r="C1240" s="19" t="s">
        <v>4176</v>
      </c>
      <c r="D1240" s="18" t="s">
        <v>4177</v>
      </c>
      <c r="E1240" s="20" t="str">
        <f>HYPERLINK("https://alsi.kz/ru/catalog/istochniki-bespereboynogo-pitaniya-r8h/-apc-srt5kxli/","https://alsi.kz/ru/catalog/istochniki-bespereboynogo-pitaniya-r8h/-apc-srt5kxli/")</f>
        <v>https://alsi.kz/ru/catalog/istochniki-bespereboynogo-pitaniya-r8h/-apc-srt5kxli/</v>
      </c>
    </row>
    <row r="1241" spans="1:5" ht="15" outlineLevel="3">
      <c r="A1241" s="18">
        <v>159732</v>
      </c>
      <c r="B1241" s="18" t="s">
        <v>4178</v>
      </c>
      <c r="C1241" s="19" t="s">
        <v>4179</v>
      </c>
      <c r="D1241" s="18" t="s">
        <v>4180</v>
      </c>
      <c r="E1241" s="20" t="str">
        <f>HYPERLINK("https://alsi.kz/ru/catalog/istochniki-bespereboynogo-pitaniya-r8h/ibp-apc-srt6krmxli-srt6krmxli/","https://alsi.kz/ru/catalog/istochniki-bespereboynogo-pitaniya-r8h/ibp-apc-srt6krmxli-srt6krmxli/")</f>
        <v>https://alsi.kz/ru/catalog/istochniki-bespereboynogo-pitaniya-r8h/ibp-apc-srt6krmxli-srt6krmxli/</v>
      </c>
    </row>
    <row r="1242" spans="1:5" ht="15" outlineLevel="3">
      <c r="A1242" s="18">
        <v>225440</v>
      </c>
      <c r="B1242" s="18" t="s">
        <v>4181</v>
      </c>
      <c r="C1242" s="19" t="s">
        <v>4182</v>
      </c>
      <c r="D1242" s="18" t="s">
        <v>4183</v>
      </c>
      <c r="E1242" s="20" t="str">
        <f>HYPERLINK("https://alsi.kz/ru/catalog/istochniki-bespereboynogo-pitaniya-r8h/ibp-apc-srtg15kxli-srtg15kxli/","https://alsi.kz/ru/catalog/istochniki-bespereboynogo-pitaniya-r8h/ibp-apc-srtg15kxli-srtg15kxli/")</f>
        <v>https://alsi.kz/ru/catalog/istochniki-bespereboynogo-pitaniya-r8h/ibp-apc-srtg15kxli-srtg15kxli/</v>
      </c>
    </row>
    <row r="1243" spans="1:5" ht="15" outlineLevel="3">
      <c r="A1243" s="18">
        <v>225441</v>
      </c>
      <c r="B1243" s="18" t="s">
        <v>4184</v>
      </c>
      <c r="C1243" s="19" t="s">
        <v>4185</v>
      </c>
      <c r="D1243" s="18" t="s">
        <v>4186</v>
      </c>
      <c r="E1243" s="20" t="str">
        <f>HYPERLINK("https://alsi.kz/ru/catalog/istochniki-bespereboynogo-pitaniya-r8h/ibp-apc-srtg20kxli-srtg20kxli/","https://alsi.kz/ru/catalog/istochniki-bespereboynogo-pitaniya-r8h/ibp-apc-srtg20kxli-srtg20kxli/")</f>
        <v>https://alsi.kz/ru/catalog/istochniki-bespereboynogo-pitaniya-r8h/ibp-apc-srtg20kxli-srtg20kxli/</v>
      </c>
    </row>
    <row r="1244" spans="1:5" ht="15" outlineLevel="3">
      <c r="A1244" s="18">
        <v>234860</v>
      </c>
      <c r="B1244" s="18" t="s">
        <v>4187</v>
      </c>
      <c r="C1244" s="19" t="s">
        <v>4188</v>
      </c>
      <c r="D1244" s="18" t="s">
        <v>4189</v>
      </c>
      <c r="E1244" s="20" t="str">
        <f>HYPERLINK("https://alsi.kz/ru/catalog/istochniki-bespereboynogo-pitaniya-r8h/ibp-apc-srtg5kxli-srtg5kxli/","https://alsi.kz/ru/catalog/istochniki-bespereboynogo-pitaniya-r8h/ibp-apc-srtg5kxli-srtg5kxli/")</f>
        <v>https://alsi.kz/ru/catalog/istochniki-bespereboynogo-pitaniya-r8h/ibp-apc-srtg5kxli-srtg5kxli/</v>
      </c>
    </row>
    <row r="1245" spans="1:5" ht="15" outlineLevel="3">
      <c r="A1245" s="18">
        <v>234861</v>
      </c>
      <c r="B1245" s="18" t="s">
        <v>4190</v>
      </c>
      <c r="C1245" s="19" t="s">
        <v>4191</v>
      </c>
      <c r="D1245" s="18" t="s">
        <v>4192</v>
      </c>
      <c r="E1245" s="20" t="str">
        <f>HYPERLINK("https://alsi.kz/ru/catalog/istochniki-bespereboynogo-pitaniya-r8h/ibp-apc-srtg6kxli-srtg6kxli/","https://alsi.kz/ru/catalog/istochniki-bespereboynogo-pitaniya-r8h/ibp-apc-srtg6kxli-srtg6kxli/")</f>
        <v>https://alsi.kz/ru/catalog/istochniki-bespereboynogo-pitaniya-r8h/ibp-apc-srtg6kxli-srtg6kxli/</v>
      </c>
    </row>
    <row r="1246" spans="1:5" ht="15" outlineLevel="3">
      <c r="A1246" s="18">
        <v>234862</v>
      </c>
      <c r="B1246" s="18" t="s">
        <v>4193</v>
      </c>
      <c r="C1246" s="19" t="s">
        <v>4194</v>
      </c>
      <c r="D1246" s="18" t="s">
        <v>4195</v>
      </c>
      <c r="E1246" s="20" t="str">
        <f>HYPERLINK("https://alsi.kz/ru/catalog/istochniki-bespereboynogo-pitaniya-r8h/ibp-apc-srtg8kxli-srtg8kxli/","https://alsi.kz/ru/catalog/istochniki-bespereboynogo-pitaniya-r8h/ibp-apc-srtg8kxli-srtg8kxli/")</f>
        <v>https://alsi.kz/ru/catalog/istochniki-bespereboynogo-pitaniya-r8h/ibp-apc-srtg8kxli-srtg8kxli/</v>
      </c>
    </row>
    <row r="1247" spans="1:5" ht="15" outlineLevel="3">
      <c r="A1247" s="18">
        <v>237730</v>
      </c>
      <c r="B1247" s="18" t="s">
        <v>4196</v>
      </c>
      <c r="C1247" s="19" t="s">
        <v>4197</v>
      </c>
      <c r="D1247" s="18" t="s">
        <v>4198</v>
      </c>
      <c r="E1247" s="20" t="str">
        <f>HYPERLINK("https://alsi.kz/ru/catalog/istochniki-bespereboynogo-pitaniya-r8h/ibp-apc-srv10kil-hard-wire-3-wire1pne-outlet-intelligent-card-slot-lcd-extended-runtime-srv1/","https://alsi.kz/ru/catalog/istochniki-bespereboynogo-pitaniya-r8h/ibp-apc-srv10kil-hard-wire-3-wire1pne-outlet-intelligent-card-slot-lcd-extended-runtime-srv1/")</f>
        <v>https://alsi.kz/ru/catalog/istochniki-bespereboynogo-pitaniya-r8h/ibp-apc-srv10kil-hard-wire-3-wire1pne-outlet-intelligent-card-slot-lcd-extended-runtime-srv1/</v>
      </c>
    </row>
    <row r="1248" spans="1:5" ht="15" outlineLevel="3">
      <c r="A1248" s="18">
        <v>234871</v>
      </c>
      <c r="B1248" s="18" t="s">
        <v>4199</v>
      </c>
      <c r="C1248" s="19" t="s">
        <v>4200</v>
      </c>
      <c r="D1248" s="18" t="s">
        <v>4201</v>
      </c>
      <c r="E1248" s="20" t="str">
        <f>HYPERLINK("https://alsi.kz/ru/catalog/istochniki-bespereboynogo-pitaniya-r8h/ibp-apc-srv10krilrk-with-external-battery-packwith-railkit-srv10krilrk/","https://alsi.kz/ru/catalog/istochniki-bespereboynogo-pitaniya-r8h/ibp-apc-srv10krilrk-with-external-battery-packwith-railkit-srv10krilrk/")</f>
        <v>https://alsi.kz/ru/catalog/istochniki-bespereboynogo-pitaniya-r8h/ibp-apc-srv10krilrk-with-external-battery-packwith-railkit-srv10krilrk/</v>
      </c>
    </row>
    <row r="1249" spans="1:5" ht="15" outlineLevel="3">
      <c r="A1249" s="18">
        <v>235566</v>
      </c>
      <c r="B1249" s="18" t="s">
        <v>4202</v>
      </c>
      <c r="C1249" s="19" t="s">
        <v>4203</v>
      </c>
      <c r="D1249" s="18" t="s">
        <v>4204</v>
      </c>
      <c r="E1249" s="20" t="str">
        <f>HYPERLINK("https://alsi.kz/ru/catalog/istochniki-bespereboynogo-pitaniya-r8h/ibp-apc-srv10krirk-srv-rm-with-railkit-external-battery-pack-srv10krirk/","https://alsi.kz/ru/catalog/istochniki-bespereboynogo-pitaniya-r8h/ibp-apc-srv10krirk-srv-rm-with-railkit-external-battery-pack-srv10krirk/")</f>
        <v>https://alsi.kz/ru/catalog/istochniki-bespereboynogo-pitaniya-r8h/ibp-apc-srv10krirk-srv-rm-with-railkit-external-battery-pack-srv10krirk/</v>
      </c>
    </row>
    <row r="1250" spans="1:5" ht="15" outlineLevel="3">
      <c r="A1250" s="18">
        <v>234864</v>
      </c>
      <c r="B1250" s="18" t="s">
        <v>4205</v>
      </c>
      <c r="C1250" s="19" t="s">
        <v>4206</v>
      </c>
      <c r="D1250" s="18" t="s">
        <v>4207</v>
      </c>
      <c r="E1250" s="20" t="str">
        <f>HYPERLINK("https://alsi.kz/ru/catalog/istochniki-bespereboynogo-pitaniya-r8h/ibp-apc-srv1kil-with-external-battery-pack-srv1kil/","https://alsi.kz/ru/catalog/istochniki-bespereboynogo-pitaniya-r8h/ibp-apc-srv1kil-with-external-battery-pack-srv1kil/")</f>
        <v>https://alsi.kz/ru/catalog/istochniki-bespereboynogo-pitaniya-r8h/ibp-apc-srv1kil-with-external-battery-pack-srv1kil/</v>
      </c>
    </row>
    <row r="1251" spans="1:5" ht="15" outlineLevel="3">
      <c r="A1251" s="18">
        <v>234865</v>
      </c>
      <c r="B1251" s="18" t="s">
        <v>4208</v>
      </c>
      <c r="C1251" s="19" t="s">
        <v>4209</v>
      </c>
      <c r="D1251" s="18" t="s">
        <v>4210</v>
      </c>
      <c r="E1251" s="20" t="str">
        <f>HYPERLINK("https://alsi.kz/ru/catalog/istochniki-bespereboynogo-pitaniya-r8h/ibp-apc-srv1krilrk-with-rail-kit-batt-pack-online-srv1krilrk/","https://alsi.kz/ru/catalog/istochniki-bespereboynogo-pitaniya-r8h/ibp-apc-srv1krilrk-with-rail-kit-batt-pack-online-srv1krilrk/")</f>
        <v>https://alsi.kz/ru/catalog/istochniki-bespereboynogo-pitaniya-r8h/ibp-apc-srv1krilrk-with-rail-kit-batt-pack-online-srv1krilrk/</v>
      </c>
    </row>
    <row r="1252" spans="1:5" ht="15" outlineLevel="3">
      <c r="A1252" s="18">
        <v>234866</v>
      </c>
      <c r="B1252" s="18" t="s">
        <v>4211</v>
      </c>
      <c r="C1252" s="19" t="s">
        <v>4212</v>
      </c>
      <c r="D1252" s="18" t="s">
        <v>4213</v>
      </c>
      <c r="E1252" s="20" t="str">
        <f>HYPERLINK("https://alsi.kz/ru/catalog/istochniki-bespereboynogo-pitaniya-r8h/ibp-apc-srv2kil-with-external-battery-pack-srv2kil/","https://alsi.kz/ru/catalog/istochniki-bespereboynogo-pitaniya-r8h/ibp-apc-srv2kil-with-external-battery-pack-srv2kil/")</f>
        <v>https://alsi.kz/ru/catalog/istochniki-bespereboynogo-pitaniya-r8h/ibp-apc-srv2kil-with-external-battery-pack-srv2kil/</v>
      </c>
    </row>
    <row r="1253" spans="1:5" ht="15" outlineLevel="3">
      <c r="A1253" s="18">
        <v>234867</v>
      </c>
      <c r="B1253" s="18" t="s">
        <v>4214</v>
      </c>
      <c r="C1253" s="19" t="s">
        <v>4215</v>
      </c>
      <c r="D1253" s="18" t="s">
        <v>4216</v>
      </c>
      <c r="E1253" s="20" t="str">
        <f>HYPERLINK("https://alsi.kz/ru/catalog/istochniki-bespereboynogo-pitaniya-r8h/ibp-apc-srv2krilrk-with-rail-kit-batt-pack-online-srv2krilrk/","https://alsi.kz/ru/catalog/istochniki-bespereboynogo-pitaniya-r8h/ibp-apc-srv2krilrk-with-rail-kit-batt-pack-online-srv2krilrk/")</f>
        <v>https://alsi.kz/ru/catalog/istochniki-bespereboynogo-pitaniya-r8h/ibp-apc-srv2krilrk-with-rail-kit-batt-pack-online-srv2krilrk/</v>
      </c>
    </row>
    <row r="1254" spans="1:5" ht="15" outlineLevel="3">
      <c r="A1254" s="18">
        <v>234876</v>
      </c>
      <c r="B1254" s="18" t="s">
        <v>4217</v>
      </c>
      <c r="C1254" s="19" t="s">
        <v>4218</v>
      </c>
      <c r="D1254" s="18" t="s">
        <v>4219</v>
      </c>
      <c r="E1254" s="20" t="str">
        <f>HYPERLINK("https://alsi.kz/ru/catalog/istochniki-bespereboynogo-pitaniya-r8h/ibp-apc-srv36bp-9a-srv36bp-9a/","https://alsi.kz/ru/catalog/istochniki-bespereboynogo-pitaniya-r8h/ibp-apc-srv36bp-9a-srv36bp-9a/")</f>
        <v>https://alsi.kz/ru/catalog/istochniki-bespereboynogo-pitaniya-r8h/ibp-apc-srv36bp-9a-srv36bp-9a/</v>
      </c>
    </row>
    <row r="1255" spans="1:5" ht="15" outlineLevel="3">
      <c r="A1255" s="18">
        <v>234877</v>
      </c>
      <c r="B1255" s="18" t="s">
        <v>4220</v>
      </c>
      <c r="C1255" s="19" t="s">
        <v>4221</v>
      </c>
      <c r="D1255" s="18" t="s">
        <v>4222</v>
      </c>
      <c r="E1255" s="20" t="str">
        <f>HYPERLINK("https://alsi.kz/ru/catalog/istochniki-bespereboynogo-pitaniya-r8h/ibp-apc-srv36rlbp-9a-srv36rlbp-9a/","https://alsi.kz/ru/catalog/istochniki-bespereboynogo-pitaniya-r8h/ibp-apc-srv36rlbp-9a-srv36rlbp-9a/")</f>
        <v>https://alsi.kz/ru/catalog/istochniki-bespereboynogo-pitaniya-r8h/ibp-apc-srv36rlbp-9a-srv36rlbp-9a/</v>
      </c>
    </row>
    <row r="1256" spans="1:5" ht="15" outlineLevel="3">
      <c r="A1256" s="18">
        <v>190610</v>
      </c>
      <c r="B1256" s="18" t="s">
        <v>4223</v>
      </c>
      <c r="C1256" s="19" t="s">
        <v>4224</v>
      </c>
      <c r="D1256" s="18" t="s">
        <v>4225</v>
      </c>
      <c r="E1256" s="20" t="str">
        <f>HYPERLINK("https://alsi.kz/ru/catalog/istochniki-bespereboynogo-pitaniya-r8h/ibp-apc-srv3ki-srv3ki/","https://alsi.kz/ru/catalog/istochniki-bespereboynogo-pitaniya-r8h/ibp-apc-srv3ki-srv3ki/")</f>
        <v>https://alsi.kz/ru/catalog/istochniki-bespereboynogo-pitaniya-r8h/ibp-apc-srv3ki-srv3ki/</v>
      </c>
    </row>
    <row r="1257" spans="1:5" ht="15" outlineLevel="3">
      <c r="A1257" s="18">
        <v>207321</v>
      </c>
      <c r="B1257" s="18" t="s">
        <v>4226</v>
      </c>
      <c r="C1257" s="19" t="s">
        <v>4227</v>
      </c>
      <c r="D1257" s="18" t="s">
        <v>4228</v>
      </c>
      <c r="E1257" s="20" t="str">
        <f>HYPERLINK("https://alsi.kz/ru/catalog/istochniki-bespereboynogo-pitaniya-r8h/ibp-apc-srv6kil-srv6kil/","https://alsi.kz/ru/catalog/istochniki-bespereboynogo-pitaniya-r8h/ibp-apc-srv6kil-srv6kil/")</f>
        <v>https://alsi.kz/ru/catalog/istochniki-bespereboynogo-pitaniya-r8h/ibp-apc-srv6kil-srv6kil/</v>
      </c>
    </row>
    <row r="1258" spans="1:5" ht="15" outlineLevel="3">
      <c r="A1258" s="18">
        <v>234878</v>
      </c>
      <c r="B1258" s="18" t="s">
        <v>4229</v>
      </c>
      <c r="C1258" s="19" t="s">
        <v>4230</v>
      </c>
      <c r="D1258" s="18" t="s">
        <v>4231</v>
      </c>
      <c r="E1258" s="20" t="str">
        <f>HYPERLINK("https://alsi.kz/ru/catalog/istochniki-bespereboynogo-pitaniya-r8h/ibp-apc-srv72bp-9a-srv72bp-9a/","https://alsi.kz/ru/catalog/istochniki-bespereboynogo-pitaniya-r8h/ibp-apc-srv72bp-9a-srv72bp-9a/")</f>
        <v>https://alsi.kz/ru/catalog/istochniki-bespereboynogo-pitaniya-r8h/ibp-apc-srv72bp-9a-srv72bp-9a/</v>
      </c>
    </row>
    <row r="1259" spans="1:5" ht="15" outlineLevel="3">
      <c r="A1259" s="18">
        <v>234879</v>
      </c>
      <c r="B1259" s="18" t="s">
        <v>4232</v>
      </c>
      <c r="C1259" s="19" t="s">
        <v>4233</v>
      </c>
      <c r="D1259" s="18" t="s">
        <v>4234</v>
      </c>
      <c r="E1259" s="20" t="str">
        <f>HYPERLINK("https://alsi.kz/ru/catalog/istochniki-bespereboynogo-pitaniya-r8h/ibp-apc-srv72rlbp-9a-srv72rlbp-9a/","https://alsi.kz/ru/catalog/istochniki-bespereboynogo-pitaniya-r8h/ibp-apc-srv72rlbp-9a-srv72rlbp-9a/")</f>
        <v>https://alsi.kz/ru/catalog/istochniki-bespereboynogo-pitaniya-r8h/ibp-apc-srv72rlbp-9a-srv72rlbp-9a/</v>
      </c>
    </row>
    <row r="1260" spans="1:5" ht="15" outlineLevel="3">
      <c r="A1260" s="18" t="s">
        <v>4235</v>
      </c>
      <c r="B1260" s="18" t="s">
        <v>4236</v>
      </c>
      <c r="C1260" s="19" t="s">
        <v>4237</v>
      </c>
      <c r="D1260" s="18" t="s">
        <v>4238</v>
      </c>
      <c r="E1260" s="20" t="str">
        <f>HYPERLINK("https://alsi.kz/ru/catalog/istochniki-bespereboynogo-pitaniya-r8h/ibp-cyberpower-br1200elcd-1200va720vt-br1200elcd/","https://alsi.kz/ru/catalog/istochniki-bespereboynogo-pitaniya-r8h/ibp-cyberpower-br1200elcd-1200va720vt-br1200elcd/")</f>
        <v>https://alsi.kz/ru/catalog/istochniki-bespereboynogo-pitaniya-r8h/ibp-cyberpower-br1200elcd-1200va720vt-br1200elcd/</v>
      </c>
    </row>
    <row r="1261" spans="1:5" ht="15" outlineLevel="3">
      <c r="A1261" s="18" t="s">
        <v>4239</v>
      </c>
      <c r="B1261" s="18" t="s">
        <v>4240</v>
      </c>
      <c r="C1261" s="19" t="s">
        <v>4241</v>
      </c>
      <c r="D1261" s="18" t="s">
        <v>4242</v>
      </c>
      <c r="E1261" s="20" t="str">
        <f>HYPERLINK("https://alsi.kz/ru/catalog/istochniki-bespereboynogo-pitaniya-r8h/ibp-cyberpower-br700elcd-700va420vt-br700elcd/","https://alsi.kz/ru/catalog/istochniki-bespereboynogo-pitaniya-r8h/ibp-cyberpower-br700elcd-700va420vt-br700elcd/")</f>
        <v>https://alsi.kz/ru/catalog/istochniki-bespereboynogo-pitaniya-r8h/ibp-cyberpower-br700elcd-700va420vt-br700elcd/</v>
      </c>
    </row>
    <row r="1262" spans="1:5" ht="15" outlineLevel="3">
      <c r="A1262" s="18" t="s">
        <v>4243</v>
      </c>
      <c r="B1262" s="18" t="s">
        <v>4244</v>
      </c>
      <c r="C1262" s="19" t="s">
        <v>4245</v>
      </c>
      <c r="D1262" s="18" t="s">
        <v>4246</v>
      </c>
      <c r="E1262" s="20" t="str">
        <f>HYPERLINK("https://alsi.kz/ru/catalog/istochniki-bespereboynogo-pitaniya-r8h/ibp-cyberpower-bs650e-650va390vt-bs650e/","https://alsi.kz/ru/catalog/istochniki-bespereboynogo-pitaniya-r8h/ibp-cyberpower-bs650e-650va390vt-bs650e/")</f>
        <v>https://alsi.kz/ru/catalog/istochniki-bespereboynogo-pitaniya-r8h/ibp-cyberpower-bs650e-650va390vt-bs650e/</v>
      </c>
    </row>
    <row r="1263" spans="1:5" ht="15" outlineLevel="3">
      <c r="A1263" s="18" t="s">
        <v>4247</v>
      </c>
      <c r="B1263" s="18" t="s">
        <v>4248</v>
      </c>
      <c r="C1263" s="19" t="s">
        <v>4249</v>
      </c>
      <c r="D1263" s="18" t="s">
        <v>4250</v>
      </c>
      <c r="E1263" s="20" t="str">
        <f>HYPERLINK("https://alsi.kz/ru/catalog/istochniki-bespereboynogo-pitaniya-r8h/ibp-cyberpower-bs850e-850va480vt-bs850e/","https://alsi.kz/ru/catalog/istochniki-bespereboynogo-pitaniya-r8h/ibp-cyberpower-bs850e-850va480vt-bs850e/")</f>
        <v>https://alsi.kz/ru/catalog/istochniki-bespereboynogo-pitaniya-r8h/ibp-cyberpower-bs850e-850va480vt-bs850e/</v>
      </c>
    </row>
    <row r="1264" spans="1:5" ht="15" outlineLevel="3">
      <c r="A1264" s="18" t="s">
        <v>4251</v>
      </c>
      <c r="B1264" s="18" t="s">
        <v>4252</v>
      </c>
      <c r="C1264" s="19" t="s">
        <v>4253</v>
      </c>
      <c r="D1264" s="18" t="s">
        <v>4254</v>
      </c>
      <c r="E1264" s="20" t="str">
        <f>HYPERLINK("https://alsi.kz/ru/catalog/istochniki-bespereboynogo-pitaniya-r8h/istochnik-bespereboynogo-pitaniya-cyberpower-bu600e-bu600e/","https://alsi.kz/ru/catalog/istochniki-bespereboynogo-pitaniya-r8h/istochnik-bespereboynogo-pitaniya-cyberpower-bu600e-bu600e/")</f>
        <v>https://alsi.kz/ru/catalog/istochniki-bespereboynogo-pitaniya-r8h/istochnik-bespereboynogo-pitaniya-cyberpower-bu600e-bu600e/</v>
      </c>
    </row>
    <row r="1265" spans="1:5" ht="15" outlineLevel="3">
      <c r="A1265" s="18" t="s">
        <v>4255</v>
      </c>
      <c r="B1265" s="18" t="s">
        <v>4256</v>
      </c>
      <c r="C1265" s="19" t="s">
        <v>4257</v>
      </c>
      <c r="D1265" s="18" t="s">
        <v>4258</v>
      </c>
      <c r="E1265" s="20" t="str">
        <f>HYPERLINK("https://alsi.kz/ru/catalog/istochniki-bespereboynogo-pitaniya-r8h/istochnik-bespereboynogo-pitaniya-cyberpower-cp1300epfclcd-cp1300epfclcd/","https://alsi.kz/ru/catalog/istochniki-bespereboynogo-pitaniya-r8h/istochnik-bespereboynogo-pitaniya-cyberpower-cp1300epfclcd-cp1300epfclcd/")</f>
        <v>https://alsi.kz/ru/catalog/istochniki-bespereboynogo-pitaniya-r8h/istochnik-bespereboynogo-pitaniya-cyberpower-cp1300epfclcd-cp1300epfclcd/</v>
      </c>
    </row>
    <row r="1266" spans="1:5" ht="15" outlineLevel="3">
      <c r="A1266" s="18" t="s">
        <v>4259</v>
      </c>
      <c r="B1266" s="18" t="s">
        <v>4260</v>
      </c>
      <c r="C1266" s="19" t="s">
        <v>4261</v>
      </c>
      <c r="D1266" s="18" t="s">
        <v>4262</v>
      </c>
      <c r="E1266" s="20" t="str">
        <f>HYPERLINK("https://alsi.kz/ru/catalog/istochniki-bespereboynogo-pitaniya-r8h/istochnik-bespereboynogo-pitaniya-cyberpower-cp900epfclcd-cp900epfclcd/","https://alsi.kz/ru/catalog/istochniki-bespereboynogo-pitaniya-r8h/istochnik-bespereboynogo-pitaniya-cyberpower-cp900epfclcd-cp900epfclcd/")</f>
        <v>https://alsi.kz/ru/catalog/istochniki-bespereboynogo-pitaniya-r8h/istochnik-bespereboynogo-pitaniya-cyberpower-cp900epfclcd-cp900epfclcd/</v>
      </c>
    </row>
    <row r="1267" spans="1:5" ht="15" outlineLevel="3">
      <c r="A1267" s="18" t="s">
        <v>4263</v>
      </c>
      <c r="B1267" s="18" t="s">
        <v>4264</v>
      </c>
      <c r="C1267" s="19" t="s">
        <v>4265</v>
      </c>
      <c r="D1267" s="18" t="s">
        <v>4266</v>
      </c>
      <c r="E1267" s="20" t="str">
        <f>HYPERLINK("https://alsi.kz/ru/catalog/istochniki-bespereboynogo-pitaniya-r8h/ibp-cyberpower-ols1000e-1000va900vt-on-line-jk-smart-ols1000e/","https://alsi.kz/ru/catalog/istochniki-bespereboynogo-pitaniya-r8h/ibp-cyberpower-ols1000e-1000va900vt-on-line-jk-smart-ols1000e/")</f>
        <v>https://alsi.kz/ru/catalog/istochniki-bespereboynogo-pitaniya-r8h/ibp-cyberpower-ols1000e-1000va900vt-on-line-jk-smart-ols1000e/</v>
      </c>
    </row>
    <row r="1268" spans="1:5" ht="15" outlineLevel="3">
      <c r="A1268" s="18" t="s">
        <v>4267</v>
      </c>
      <c r="B1268" s="18" t="s">
        <v>4268</v>
      </c>
      <c r="C1268" s="19" t="s">
        <v>4269</v>
      </c>
      <c r="D1268" s="18" t="s">
        <v>4270</v>
      </c>
      <c r="E1268" s="20" t="str">
        <f>HYPERLINK("https://alsi.kz/ru/catalog/istochniki-bespereboynogo-pitaniya-r8h/ibp-cyberpower-ols1500e-1500va1350vt-on-line-jk-smart-ols1500e/","https://alsi.kz/ru/catalog/istochniki-bespereboynogo-pitaniya-r8h/ibp-cyberpower-ols1500e-1500va1350vt-on-line-jk-smart-ols1500e/")</f>
        <v>https://alsi.kz/ru/catalog/istochniki-bespereboynogo-pitaniya-r8h/ibp-cyberpower-ols1500e-1500va1350vt-on-line-jk-smart-ols1500e/</v>
      </c>
    </row>
    <row r="1269" spans="1:5" ht="15" outlineLevel="3">
      <c r="A1269" s="18" t="s">
        <v>4271</v>
      </c>
      <c r="B1269" s="18" t="s">
        <v>4272</v>
      </c>
      <c r="C1269" s="19" t="s">
        <v>4273</v>
      </c>
      <c r="D1269" s="18" t="s">
        <v>4274</v>
      </c>
      <c r="E1269" s="20" t="str">
        <f>HYPERLINK("https://alsi.kz/ru/catalog/istochniki-bespereboynogo-pitaniya-r8h/ibp-cyberpower-ols3000e-3000va2700vt-jk-smartusbrs-232-ols3000e/","https://alsi.kz/ru/catalog/istochniki-bespereboynogo-pitaniya-r8h/ibp-cyberpower-ols3000e-3000va2700vt-jk-smartusbrs-232-ols3000e/")</f>
        <v>https://alsi.kz/ru/catalog/istochniki-bespereboynogo-pitaniya-r8h/ibp-cyberpower-ols3000e-3000va2700vt-jk-smartusbrs-232-ols3000e/</v>
      </c>
    </row>
    <row r="1270" spans="1:5" ht="15" outlineLevel="3">
      <c r="A1270" s="18" t="s">
        <v>4275</v>
      </c>
      <c r="B1270" s="18" t="s">
        <v>4276</v>
      </c>
      <c r="C1270" s="19" t="s">
        <v>4277</v>
      </c>
      <c r="D1270" s="18" t="s">
        <v>4278</v>
      </c>
      <c r="E1270" s="20" t="str">
        <f>HYPERLINK("https://alsi.kz/ru/catalog/istochniki-bespereboynogo-pitaniya-r8h/ibp-cyberpower-ut1100eg-ut1100eg/","https://alsi.kz/ru/catalog/istochniki-bespereboynogo-pitaniya-r8h/ibp-cyberpower-ut1100eg-ut1100eg/")</f>
        <v>https://alsi.kz/ru/catalog/istochniki-bespereboynogo-pitaniya-r8h/ibp-cyberpower-ut1100eg-ut1100eg/</v>
      </c>
    </row>
    <row r="1271" spans="1:5" ht="15" outlineLevel="3">
      <c r="A1271" s="18" t="s">
        <v>4279</v>
      </c>
      <c r="B1271" s="18" t="s">
        <v>4280</v>
      </c>
      <c r="C1271" s="19" t="s">
        <v>4281</v>
      </c>
      <c r="D1271" s="18" t="s">
        <v>4282</v>
      </c>
      <c r="E1271" s="20" t="str">
        <f>HYPERLINK("https://alsi.kz/ru/catalog/istochniki-bespereboynogo-pitaniya-r8h/ibp-cyberpower-ut1200eg-ut1200eg/","https://alsi.kz/ru/catalog/istochniki-bespereboynogo-pitaniya-r8h/ibp-cyberpower-ut1200eg-ut1200eg/")</f>
        <v>https://alsi.kz/ru/catalog/istochniki-bespereboynogo-pitaniya-r8h/ibp-cyberpower-ut1200eg-ut1200eg/</v>
      </c>
    </row>
    <row r="1272" spans="1:5" ht="15" outlineLevel="3">
      <c r="A1272" s="18" t="s">
        <v>4283</v>
      </c>
      <c r="B1272" s="18" t="s">
        <v>4284</v>
      </c>
      <c r="C1272" s="19" t="s">
        <v>4285</v>
      </c>
      <c r="D1272" s="18" t="s">
        <v>4286</v>
      </c>
      <c r="E1272" s="20" t="str">
        <f>HYPERLINK("https://alsi.kz/ru/catalog/istochniki-bespereboynogo-pitaniya-r8h/ibp-cyberpower-ut850eg-850va480vt-ut-seriya-lineyno-interaktivnyy-ut850eg/","https://alsi.kz/ru/catalog/istochniki-bespereboynogo-pitaniya-r8h/ibp-cyberpower-ut850eg-850va480vt-ut-seriya-lineyno-interaktivnyy-ut850eg/")</f>
        <v>https://alsi.kz/ru/catalog/istochniki-bespereboynogo-pitaniya-r8h/ibp-cyberpower-ut850eg-850va480vt-ut-seriya-lineyno-interaktivnyy-ut850eg/</v>
      </c>
    </row>
    <row r="1273" spans="1:5" ht="15" outlineLevel="3">
      <c r="A1273" s="18" t="s">
        <v>4287</v>
      </c>
      <c r="B1273" s="18" t="s">
        <v>4288</v>
      </c>
      <c r="C1273" s="19" t="s">
        <v>4289</v>
      </c>
      <c r="D1273" s="18" t="s">
        <v>4290</v>
      </c>
      <c r="E1273" s="20" t="str">
        <f>HYPERLINK("https://alsi.kz/ru/catalog/istochniki-bespereboynogo-pitaniya-r8h/ibp-cyberpower-utc650e-650va360vt-utc-seriya-lineyno-interaktivnyy-utc650e/","https://alsi.kz/ru/catalog/istochniki-bespereboynogo-pitaniya-r8h/ibp-cyberpower-utc650e-650va360vt-utc-seriya-lineyno-interaktivnyy-utc650e/")</f>
        <v>https://alsi.kz/ru/catalog/istochniki-bespereboynogo-pitaniya-r8h/ibp-cyberpower-utc650e-650va360vt-utc-seriya-lineyno-interaktivnyy-utc650e/</v>
      </c>
    </row>
    <row r="1274" spans="1:5" ht="15" outlineLevel="3">
      <c r="A1274" s="18" t="s">
        <v>4291</v>
      </c>
      <c r="B1274" s="18" t="s">
        <v>4292</v>
      </c>
      <c r="C1274" s="19" t="s">
        <v>4293</v>
      </c>
      <c r="D1274" s="18" t="s">
        <v>4294</v>
      </c>
      <c r="E1274" s="20" t="str">
        <f>HYPERLINK("https://alsi.kz/ru/catalog/istochniki-bespereboynogo-pitaniya-r8h/ibp-cyberpower-utc650ei-650va350vt-utc-seriya-lineyno-interaktivnyy-utc650ei/","https://alsi.kz/ru/catalog/istochniki-bespereboynogo-pitaniya-r8h/ibp-cyberpower-utc650ei-650va350vt-utc-seriya-lineyno-interaktivnyy-utc650ei/")</f>
        <v>https://alsi.kz/ru/catalog/istochniki-bespereboynogo-pitaniya-r8h/ibp-cyberpower-utc650ei-650va350vt-utc-seriya-lineyno-interaktivnyy-utc650ei/</v>
      </c>
    </row>
    <row r="1275" spans="1:5" ht="15" outlineLevel="3">
      <c r="A1275" s="18" t="s">
        <v>4295</v>
      </c>
      <c r="B1275" s="18" t="s">
        <v>4296</v>
      </c>
      <c r="C1275" s="19" t="s">
        <v>4297</v>
      </c>
      <c r="D1275" s="18" t="s">
        <v>4298</v>
      </c>
      <c r="E1275" s="20" t="str">
        <f>HYPERLINK("https://alsi.kz/ru/catalog/istochniki-bespereboynogo-pitaniya-r8h/ibp-cyberpower-utc850e-850va425vt-utc-seriya-lineyno-interaktivnyy-utc850e/","https://alsi.kz/ru/catalog/istochniki-bespereboynogo-pitaniya-r8h/ibp-cyberpower-utc850e-850va425vt-utc-seriya-lineyno-interaktivnyy-utc850e/")</f>
        <v>https://alsi.kz/ru/catalog/istochniki-bespereboynogo-pitaniya-r8h/ibp-cyberpower-utc850e-850va425vt-utc-seriya-lineyno-interaktivnyy-utc850e/</v>
      </c>
    </row>
    <row r="1276" spans="1:5" ht="15" outlineLevel="3">
      <c r="A1276" s="18" t="s">
        <v>4299</v>
      </c>
      <c r="B1276" s="18" t="s">
        <v>4300</v>
      </c>
      <c r="C1276" s="19" t="s">
        <v>4301</v>
      </c>
      <c r="D1276" s="18" t="s">
        <v>4302</v>
      </c>
      <c r="E1276" s="20" t="str">
        <f>HYPERLINK("https://alsi.kz/ru/catalog/istochniki-bespereboynogo-pitaniya-r8h/ibp-cyberpower-uti875e-875va425vt-uti-seriya-lineyno-interaktivnyy-uti875e/","https://alsi.kz/ru/catalog/istochniki-bespereboynogo-pitaniya-r8h/ibp-cyberpower-uti875e-875va425vt-uti-seriya-lineyno-interaktivnyy-uti875e/")</f>
        <v>https://alsi.kz/ru/catalog/istochniki-bespereboynogo-pitaniya-r8h/ibp-cyberpower-uti875e-875va425vt-uti-seriya-lineyno-interaktivnyy-uti875e/</v>
      </c>
    </row>
    <row r="1277" spans="1:5" ht="15" outlineLevel="3">
      <c r="A1277" s="18" t="s">
        <v>4303</v>
      </c>
      <c r="B1277" s="18" t="s">
        <v>4304</v>
      </c>
      <c r="C1277" s="19" t="s">
        <v>4305</v>
      </c>
      <c r="D1277" s="18" t="s">
        <v>4306</v>
      </c>
      <c r="E1277" s="20" t="str">
        <f>HYPERLINK("https://alsi.kz/ru/catalog/istochniki-bespereboynogo-pitaniya-r8h/ibp-cyberpower-vp1000elcd-1000va550vt-lineyno-interaktivnyy-vp1000elcd/","https://alsi.kz/ru/catalog/istochniki-bespereboynogo-pitaniya-r8h/ibp-cyberpower-vp1000elcd-1000va550vt-lineyno-interaktivnyy-vp1000elcd/")</f>
        <v>https://alsi.kz/ru/catalog/istochniki-bespereboynogo-pitaniya-r8h/ibp-cyberpower-vp1000elcd-1000va550vt-lineyno-interaktivnyy-vp1000elcd/</v>
      </c>
    </row>
    <row r="1278" spans="1:5" ht="15" outlineLevel="3">
      <c r="A1278" s="18" t="s">
        <v>4307</v>
      </c>
      <c r="B1278" s="18" t="s">
        <v>4308</v>
      </c>
      <c r="C1278" s="19" t="s">
        <v>4309</v>
      </c>
      <c r="D1278" s="18" t="s">
        <v>4310</v>
      </c>
      <c r="E1278" s="20" t="str">
        <f>HYPERLINK("https://alsi.kz/ru/catalog/istochniki-bespereboynogo-pitaniya-r8h/ibp-cyberpower-vp1200elcd-1200va720vt-lineyno-interaktivnyy-vp1200elcd/","https://alsi.kz/ru/catalog/istochniki-bespereboynogo-pitaniya-r8h/ibp-cyberpower-vp1200elcd-1200va720vt-lineyno-interaktivnyy-vp1200elcd/")</f>
        <v>https://alsi.kz/ru/catalog/istochniki-bespereboynogo-pitaniya-r8h/ibp-cyberpower-vp1200elcd-1200va720vt-lineyno-interaktivnyy-vp1200elcd/</v>
      </c>
    </row>
    <row r="1279" spans="1:5" ht="15" outlineLevel="3">
      <c r="A1279" s="18" t="s">
        <v>4311</v>
      </c>
      <c r="B1279" s="18" t="s">
        <v>4312</v>
      </c>
      <c r="C1279" s="19" t="s">
        <v>4313</v>
      </c>
      <c r="D1279" s="18" t="s">
        <v>4314</v>
      </c>
      <c r="E1279" s="20" t="str">
        <f>HYPERLINK("https://alsi.kz/ru/catalog/istochniki-bespereboynogo-pitaniya-r8h/ibp-cyberpower-vp700elcd-700va390vt-lineyno-interaktivnyy-vp700elcd/","https://alsi.kz/ru/catalog/istochniki-bespereboynogo-pitaniya-r8h/ibp-cyberpower-vp700elcd-700va390vt-lineyno-interaktivnyy-vp700elcd/")</f>
        <v>https://alsi.kz/ru/catalog/istochniki-bespereboynogo-pitaniya-r8h/ibp-cyberpower-vp700elcd-700va390vt-lineyno-interaktivnyy-vp700elcd/</v>
      </c>
    </row>
    <row r="1280" spans="1:5" ht="15" outlineLevel="3">
      <c r="A1280" s="18">
        <v>235203</v>
      </c>
      <c r="B1280" s="18" t="s">
        <v>4315</v>
      </c>
      <c r="C1280" s="19" t="s">
        <v>4316</v>
      </c>
      <c r="D1280" s="18" t="s">
        <v>4317</v>
      </c>
      <c r="E1280" s="20" t="str">
        <f>HYPERLINK("https://alsi.kz/ru/catalog/istochniki-bespereboynogo-pitaniya-r8h/ibp-eaton-9e-9e15ki/","https://alsi.kz/ru/catalog/istochniki-bespereboynogo-pitaniya-r8h/ibp-eaton-9e-9e15ki/")</f>
        <v>https://alsi.kz/ru/catalog/istochniki-bespereboynogo-pitaniya-r8h/ibp-eaton-9e-9e15ki/</v>
      </c>
    </row>
    <row r="1281" spans="1:5" ht="15" outlineLevel="3">
      <c r="A1281" s="18">
        <v>225791</v>
      </c>
      <c r="B1281" s="18" t="s">
        <v>4318</v>
      </c>
      <c r="C1281" s="19" t="s">
        <v>4319</v>
      </c>
      <c r="D1281" s="18" t="s">
        <v>4320</v>
      </c>
      <c r="E1281" s="20" t="str">
        <f>HYPERLINK("https://alsi.kz/ru/catalog/istochniki-bespereboynogo-pitaniya-r8h/ibp-eaton-9sx-1000i-rack2u-9sx1000ir/","https://alsi.kz/ru/catalog/istochniki-bespereboynogo-pitaniya-r8h/ibp-eaton-9sx-1000i-rack2u-9sx1000ir/")</f>
        <v>https://alsi.kz/ru/catalog/istochniki-bespereboynogo-pitaniya-r8h/ibp-eaton-9sx-1000i-rack2u-9sx1000ir/</v>
      </c>
    </row>
    <row r="1282" spans="1:5" ht="15" outlineLevel="3">
      <c r="A1282" s="18">
        <v>225792</v>
      </c>
      <c r="B1282" s="18" t="s">
        <v>4321</v>
      </c>
      <c r="C1282" s="19" t="s">
        <v>4322</v>
      </c>
      <c r="D1282" s="18" t="s">
        <v>4323</v>
      </c>
      <c r="E1282" s="20" t="str">
        <f>HYPERLINK("https://alsi.kz/ru/catalog/istochniki-bespereboynogo-pitaniya-r8h/ibp-eaton-9sx-1500i-rack2u-9sx1500ir/","https://alsi.kz/ru/catalog/istochniki-bespereboynogo-pitaniya-r8h/ibp-eaton-9sx-1500i-rack2u-9sx1500ir/")</f>
        <v>https://alsi.kz/ru/catalog/istochniki-bespereboynogo-pitaniya-r8h/ibp-eaton-9sx-1500i-rack2u-9sx1500ir/</v>
      </c>
    </row>
    <row r="1283" spans="1:5" ht="15" outlineLevel="3">
      <c r="A1283" s="18">
        <v>225793</v>
      </c>
      <c r="B1283" s="18" t="s">
        <v>4324</v>
      </c>
      <c r="C1283" s="19" t="s">
        <v>4325</v>
      </c>
      <c r="D1283" s="18" t="s">
        <v>4326</v>
      </c>
      <c r="E1283" s="20" t="str">
        <f>HYPERLINK("https://alsi.kz/ru/catalog/istochniki-bespereboynogo-pitaniya-r8h/ibp-eaton-9sx-2000i-rack2u-9sx2000ir/","https://alsi.kz/ru/catalog/istochniki-bespereboynogo-pitaniya-r8h/ibp-eaton-9sx-2000i-rack2u-9sx2000ir/")</f>
        <v>https://alsi.kz/ru/catalog/istochniki-bespereboynogo-pitaniya-r8h/ibp-eaton-9sx-2000i-rack2u-9sx2000ir/</v>
      </c>
    </row>
    <row r="1284" spans="1:5" ht="15" outlineLevel="3">
      <c r="A1284" s="18">
        <v>225794</v>
      </c>
      <c r="B1284" s="18" t="s">
        <v>4327</v>
      </c>
      <c r="C1284" s="19" t="s">
        <v>4328</v>
      </c>
      <c r="D1284" s="18" t="s">
        <v>4329</v>
      </c>
      <c r="E1284" s="20" t="str">
        <f>HYPERLINK("https://alsi.kz/ru/catalog/istochniki-bespereboynogo-pitaniya-r8h/ibp-eaton-9sx-3000i-rack2u-9sx3000ir/","https://alsi.kz/ru/catalog/istochniki-bespereboynogo-pitaniya-r8h/ibp-eaton-9sx-3000i-rack2u-9sx3000ir/")</f>
        <v>https://alsi.kz/ru/catalog/istochniki-bespereboynogo-pitaniya-r8h/ibp-eaton-9sx-3000i-rack2u-9sx3000ir/</v>
      </c>
    </row>
    <row r="1285" spans="1:5" ht="15" outlineLevel="3">
      <c r="A1285" s="18" t="s">
        <v>4330</v>
      </c>
      <c r="B1285" s="18" t="s">
        <v>4331</v>
      </c>
      <c r="C1285" s="19" t="s">
        <v>4332</v>
      </c>
      <c r="D1285" s="18" t="s">
        <v>4333</v>
      </c>
      <c r="E1285" s="20" t="str">
        <f>HYPERLINK("https://alsi.kz/ru/catalog/istochniki-bespereboynogo-pitaniya-r8h/ibp-svc-u-600-usb-600va360vt-avr-165-275v-u-600/","https://alsi.kz/ru/catalog/istochniki-bespereboynogo-pitaniya-r8h/ibp-svc-u-600-usb-600va360vt-avr-165-275v-u-600/")</f>
        <v>https://alsi.kz/ru/catalog/istochniki-bespereboynogo-pitaniya-r8h/ibp-svc-u-600-usb-600va360vt-avr-165-275v-u-600/</v>
      </c>
    </row>
    <row r="1286" spans="1:5" ht="15" outlineLevel="3">
      <c r="A1286" s="18" t="s">
        <v>4334</v>
      </c>
      <c r="B1286" s="18" t="s">
        <v>4335</v>
      </c>
      <c r="C1286" s="19" t="s">
        <v>4336</v>
      </c>
      <c r="D1286" s="18" t="s">
        <v>4337</v>
      </c>
      <c r="E1286" s="20" t="str">
        <f>HYPERLINK("https://alsi.kz/ru/catalog/istochniki-bespereboynogo-pitaniya-r8h/ibp-svc-u-650-l-usb-650va390vt-avr-145-290v-bat-12v7-ach-u-650-l/","https://alsi.kz/ru/catalog/istochniki-bespereboynogo-pitaniya-r8h/ibp-svc-u-650-l-usb-650va390vt-avr-145-290v-bat-12v7-ach-u-650-l/")</f>
        <v>https://alsi.kz/ru/catalog/istochniki-bespereboynogo-pitaniya-r8h/ibp-svc-u-650-l-usb-650va390vt-avr-145-290v-bat-12v7-ach-u-650-l/</v>
      </c>
    </row>
    <row r="1287" spans="1:5" ht="15" outlineLevel="3">
      <c r="A1287" s="18" t="s">
        <v>4338</v>
      </c>
      <c r="B1287" s="18" t="s">
        <v>4339</v>
      </c>
      <c r="C1287" s="19" t="s">
        <v>4340</v>
      </c>
      <c r="D1287" s="18" t="s">
        <v>4341</v>
      </c>
      <c r="E1287" s="20" t="str">
        <f>HYPERLINK("https://alsi.kz/ru/catalog/istochniki-bespereboynogo-pitaniya-r8h/ibp-svc-u-850-l-usb-850va510vt-avr-145-290v-bat-12v8ach-u-850-l/","https://alsi.kz/ru/catalog/istochniki-bespereboynogo-pitaniya-r8h/ibp-svc-u-850-l-usb-850va510vt-avr-145-290v-bat-12v8ach-u-850-l/")</f>
        <v>https://alsi.kz/ru/catalog/istochniki-bespereboynogo-pitaniya-r8h/ibp-svc-u-850-l-usb-850va510vt-avr-145-290v-bat-12v8ach-u-850-l/</v>
      </c>
    </row>
    <row r="1288" spans="1:5" ht="15" outlineLevel="3">
      <c r="A1288" s="18" t="s">
        <v>4342</v>
      </c>
      <c r="B1288" s="18" t="s">
        <v>4343</v>
      </c>
      <c r="C1288" s="19" t="s">
        <v>4344</v>
      </c>
      <c r="D1288" s="18" t="s">
        <v>4345</v>
      </c>
      <c r="E1288" s="20" t="str">
        <f>HYPERLINK("https://alsi.kz/ru/catalog/istochniki-bespereboynogo-pitaniya-r8h/istochnik-bespereboynogo-pitaniya-svc-v-1200-f-v-1200-f/","https://alsi.kz/ru/catalog/istochniki-bespereboynogo-pitaniya-r8h/istochnik-bespereboynogo-pitaniya-svc-v-1200-f-v-1200-f/")</f>
        <v>https://alsi.kz/ru/catalog/istochniki-bespereboynogo-pitaniya-r8h/istochnik-bespereboynogo-pitaniya-svc-v-1200-f-v-1200-f/</v>
      </c>
    </row>
    <row r="1289" spans="1:5" ht="15" outlineLevel="3">
      <c r="A1289" s="18" t="s">
        <v>4346</v>
      </c>
      <c r="B1289" s="18" t="s">
        <v>4347</v>
      </c>
      <c r="C1289" s="19" t="s">
        <v>4348</v>
      </c>
      <c r="D1289" s="18" t="s">
        <v>4349</v>
      </c>
      <c r="E1289" s="20" t="str">
        <f>HYPERLINK("https://alsi.kz/ru/catalog/istochniki-bespereboynogo-pitaniya-r8h/istochnik-bespereboynogo-pitaniya-svc-v-1200-f-lcd-v-1200-f-lcd/","https://alsi.kz/ru/catalog/istochniki-bespereboynogo-pitaniya-r8h/istochnik-bespereboynogo-pitaniya-svc-v-1200-f-lcd-v-1200-f-lcd/")</f>
        <v>https://alsi.kz/ru/catalog/istochniki-bespereboynogo-pitaniya-r8h/istochnik-bespereboynogo-pitaniya-svc-v-1200-f-lcd-v-1200-f-lcd/</v>
      </c>
    </row>
    <row r="1290" spans="1:5" ht="15" outlineLevel="3">
      <c r="A1290" s="18" t="s">
        <v>4350</v>
      </c>
      <c r="B1290" s="18" t="s">
        <v>4351</v>
      </c>
      <c r="C1290" s="19" t="s">
        <v>4352</v>
      </c>
      <c r="D1290" s="18" t="s">
        <v>4353</v>
      </c>
      <c r="E1290" s="20" t="str">
        <f>HYPERLINK("https://alsi.kz/ru/catalog/istochniki-bespereboynogo-pitaniya-r8h/istochnik-bespereboynogo-pitaniya-svc-v-1200-l-lcd-v-1200-l-lcd/","https://alsi.kz/ru/catalog/istochniki-bespereboynogo-pitaniya-r8h/istochnik-bespereboynogo-pitaniya-svc-v-1200-l-lcd-v-1200-l-lcd/")</f>
        <v>https://alsi.kz/ru/catalog/istochniki-bespereboynogo-pitaniya-r8h/istochnik-bespereboynogo-pitaniya-svc-v-1200-l-lcd-v-1200-l-lcd/</v>
      </c>
    </row>
    <row r="1291" spans="1:5" ht="15" outlineLevel="3">
      <c r="A1291" s="18" t="s">
        <v>4354</v>
      </c>
      <c r="B1291" s="18" t="s">
        <v>4355</v>
      </c>
      <c r="C1291" s="19" t="s">
        <v>4356</v>
      </c>
      <c r="D1291" s="18" t="s">
        <v>4357</v>
      </c>
      <c r="E1291" s="20" t="str">
        <f>HYPERLINK("https://alsi.kz/ru/catalog/istochniki-bespereboynogo-pitaniya-r8h/istochnik-bespereboynogo-pitaniya-svc-v-1500-f-v-1500-f/","https://alsi.kz/ru/catalog/istochniki-bespereboynogo-pitaniya-r8h/istochnik-bespereboynogo-pitaniya-svc-v-1500-f-v-1500-f/")</f>
        <v>https://alsi.kz/ru/catalog/istochniki-bespereboynogo-pitaniya-r8h/istochnik-bespereboynogo-pitaniya-svc-v-1500-f-v-1500-f/</v>
      </c>
    </row>
    <row r="1292" spans="1:5" ht="15" outlineLevel="3">
      <c r="A1292" s="18" t="s">
        <v>4358</v>
      </c>
      <c r="B1292" s="18" t="s">
        <v>4359</v>
      </c>
      <c r="C1292" s="19" t="s">
        <v>4360</v>
      </c>
      <c r="D1292" s="18" t="s">
        <v>4361</v>
      </c>
      <c r="E1292" s="20" t="str">
        <f>HYPERLINK("https://alsi.kz/ru/catalog/istochniki-bespereboynogo-pitaniya-r8h/istochnik-bespereboynogo-pitaniya-svc-v-500-f-v-500-f/","https://alsi.kz/ru/catalog/istochniki-bespereboynogo-pitaniya-r8h/istochnik-bespereboynogo-pitaniya-svc-v-500-f-v-500-f/")</f>
        <v>https://alsi.kz/ru/catalog/istochniki-bespereboynogo-pitaniya-r8h/istochnik-bespereboynogo-pitaniya-svc-v-500-f-v-500-f/</v>
      </c>
    </row>
    <row r="1293" spans="1:5" ht="15" outlineLevel="3">
      <c r="A1293" s="18" t="s">
        <v>4362</v>
      </c>
      <c r="B1293" s="18" t="s">
        <v>4363</v>
      </c>
      <c r="C1293" s="19" t="s">
        <v>4364</v>
      </c>
      <c r="D1293" s="18" t="s">
        <v>4365</v>
      </c>
      <c r="E1293" s="20" t="str">
        <f>HYPERLINK("https://alsi.kz/ru/catalog/istochniki-bespereboynogo-pitaniya-r8h/istochnik-bespereboynogo-pitaniya-svc-v-500-l-v-500-l/","https://alsi.kz/ru/catalog/istochniki-bespereboynogo-pitaniya-r8h/istochnik-bespereboynogo-pitaniya-svc-v-500-l-v-500-l/")</f>
        <v>https://alsi.kz/ru/catalog/istochniki-bespereboynogo-pitaniya-r8h/istochnik-bespereboynogo-pitaniya-svc-v-500-l-v-500-l/</v>
      </c>
    </row>
    <row r="1294" spans="1:5" ht="15" outlineLevel="3">
      <c r="A1294" s="18" t="s">
        <v>4366</v>
      </c>
      <c r="B1294" s="18" t="s">
        <v>4367</v>
      </c>
      <c r="C1294" s="19" t="s">
        <v>4368</v>
      </c>
      <c r="D1294" s="18" t="s">
        <v>4369</v>
      </c>
      <c r="E1294" s="20" t="str">
        <f>HYPERLINK("https://alsi.kz/ru/catalog/istochniki-bespereboynogo-pitaniya-r8h/istochnik-bespereboynogo-pitaniya-svc-v-500-l-lcd-v-500-l-lcd/","https://alsi.kz/ru/catalog/istochniki-bespereboynogo-pitaniya-r8h/istochnik-bespereboynogo-pitaniya-svc-v-500-l-lcd-v-500-l-lcd/")</f>
        <v>https://alsi.kz/ru/catalog/istochniki-bespereboynogo-pitaniya-r8h/istochnik-bespereboynogo-pitaniya-svc-v-500-l-lcd-v-500-l-lcd/</v>
      </c>
    </row>
    <row r="1295" spans="1:5" ht="15" outlineLevel="3">
      <c r="A1295" s="18" t="s">
        <v>4370</v>
      </c>
      <c r="B1295" s="18" t="s">
        <v>4371</v>
      </c>
      <c r="C1295" s="19" t="s">
        <v>4372</v>
      </c>
      <c r="D1295" s="18" t="s">
        <v>4373</v>
      </c>
      <c r="E1295" s="20" t="str">
        <f>HYPERLINK("https://alsi.kz/ru/catalog/istochniki-bespereboynogo-pitaniya-r8h/istochnik-bespereboynogo-pitaniya-svc-v-600-f-v-600-f/","https://alsi.kz/ru/catalog/istochniki-bespereboynogo-pitaniya-r8h/istochnik-bespereboynogo-pitaniya-svc-v-600-f-v-600-f/")</f>
        <v>https://alsi.kz/ru/catalog/istochniki-bespereboynogo-pitaniya-r8h/istochnik-bespereboynogo-pitaniya-svc-v-600-f-v-600-f/</v>
      </c>
    </row>
    <row r="1296" spans="1:5" ht="15" outlineLevel="3">
      <c r="A1296" s="18" t="s">
        <v>4374</v>
      </c>
      <c r="B1296" s="18" t="s">
        <v>4375</v>
      </c>
      <c r="C1296" s="19" t="s">
        <v>4376</v>
      </c>
      <c r="D1296" s="18" t="s">
        <v>4377</v>
      </c>
      <c r="E1296" s="20" t="str">
        <f>HYPERLINK("https://alsi.kz/ru/catalog/istochniki-bespereboynogo-pitaniya-r8h/istochnik-bespereboynogo-pitaniya-svc-v-600-l-v-600-l/","https://alsi.kz/ru/catalog/istochniki-bespereboynogo-pitaniya-r8h/istochnik-bespereboynogo-pitaniya-svc-v-600-l-v-600-l/")</f>
        <v>https://alsi.kz/ru/catalog/istochniki-bespereboynogo-pitaniya-r8h/istochnik-bespereboynogo-pitaniya-svc-v-600-l-v-600-l/</v>
      </c>
    </row>
    <row r="1297" spans="1:5" ht="15" outlineLevel="3">
      <c r="A1297" s="18" t="s">
        <v>4378</v>
      </c>
      <c r="B1297" s="18" t="s">
        <v>4379</v>
      </c>
      <c r="C1297" s="19" t="s">
        <v>4380</v>
      </c>
      <c r="D1297" s="18" t="s">
        <v>4381</v>
      </c>
      <c r="E1297" s="20" t="str">
        <f>HYPERLINK("https://alsi.kz/ru/catalog/istochniki-bespereboynogo-pitaniya-r8h/istochnik-bespereboynogo-pitaniya-svc-v-600-l-lcd-v-600-l-lcd/","https://alsi.kz/ru/catalog/istochniki-bespereboynogo-pitaniya-r8h/istochnik-bespereboynogo-pitaniya-svc-v-600-l-lcd-v-600-l-lcd/")</f>
        <v>https://alsi.kz/ru/catalog/istochniki-bespereboynogo-pitaniya-r8h/istochnik-bespereboynogo-pitaniya-svc-v-600-l-lcd-v-600-l-lcd/</v>
      </c>
    </row>
    <row r="1298" spans="1:5" ht="15" outlineLevel="3">
      <c r="A1298" s="18" t="s">
        <v>4382</v>
      </c>
      <c r="B1298" s="18" t="s">
        <v>4383</v>
      </c>
      <c r="C1298" s="19" t="s">
        <v>4384</v>
      </c>
      <c r="D1298" s="18" t="s">
        <v>4385</v>
      </c>
      <c r="E1298" s="20" t="str">
        <f>HYPERLINK("https://alsi.kz/ru/catalog/istochniki-bespereboynogo-pitaniya-r8h/istochnik-bespereboynogo-pitaniya-svc-v-650-l-v-650-l/","https://alsi.kz/ru/catalog/istochniki-bespereboynogo-pitaniya-r8h/istochnik-bespereboynogo-pitaniya-svc-v-650-l-v-650-l/")</f>
        <v>https://alsi.kz/ru/catalog/istochniki-bespereboynogo-pitaniya-r8h/istochnik-bespereboynogo-pitaniya-svc-v-650-l-v-650-l/</v>
      </c>
    </row>
    <row r="1299" spans="1:5" ht="15" outlineLevel="3">
      <c r="A1299" s="18" t="s">
        <v>4386</v>
      </c>
      <c r="B1299" s="18" t="s">
        <v>4387</v>
      </c>
      <c r="C1299" s="19" t="s">
        <v>4388</v>
      </c>
      <c r="D1299" s="18" t="s">
        <v>4389</v>
      </c>
      <c r="E1299" s="20" t="str">
        <f>HYPERLINK("https://alsi.kz/ru/catalog/istochniki-bespereboynogo-pitaniya-r8h/ibp-svc-v-800-f-chernyy-v-800-f/","https://alsi.kz/ru/catalog/istochniki-bespereboynogo-pitaniya-r8h/ibp-svc-v-800-f-chernyy-v-800-f/")</f>
        <v>https://alsi.kz/ru/catalog/istochniki-bespereboynogo-pitaniya-r8h/ibp-svc-v-800-f-chernyy-v-800-f/</v>
      </c>
    </row>
    <row r="1300" spans="1:5" ht="15" outlineLevel="3">
      <c r="A1300" s="18" t="s">
        <v>4390</v>
      </c>
      <c r="B1300" s="18" t="s">
        <v>4391</v>
      </c>
      <c r="C1300" s="19" t="s">
        <v>4392</v>
      </c>
      <c r="D1300" s="18" t="s">
        <v>4393</v>
      </c>
      <c r="E1300" s="20" t="str">
        <f>HYPERLINK("https://alsi.kz/ru/catalog/istochniki-bespereboynogo-pitaniya-r8h/ibp-svc-v-800-f-lcd-v-800-f-lcd/","https://alsi.kz/ru/catalog/istochniki-bespereboynogo-pitaniya-r8h/ibp-svc-v-800-f-lcd-v-800-f-lcd/")</f>
        <v>https://alsi.kz/ru/catalog/istochniki-bespereboynogo-pitaniya-r8h/ibp-svc-v-800-f-lcd-v-800-f-lcd/</v>
      </c>
    </row>
    <row r="1301" spans="1:5" ht="15" outlineLevel="3">
      <c r="A1301" s="18" t="s">
        <v>4394</v>
      </c>
      <c r="B1301" s="18" t="s">
        <v>4395</v>
      </c>
      <c r="C1301" s="19" t="s">
        <v>4396</v>
      </c>
      <c r="D1301" s="18" t="s">
        <v>4397</v>
      </c>
      <c r="E1301" s="20" t="str">
        <f>HYPERLINK("https://alsi.kz/ru/catalog/istochniki-bespereboynogo-pitaniya-r8h/ibp-svc-v-800-l-v-800-l/","https://alsi.kz/ru/catalog/istochniki-bespereboynogo-pitaniya-r8h/ibp-svc-v-800-l-v-800-l/")</f>
        <v>https://alsi.kz/ru/catalog/istochniki-bespereboynogo-pitaniya-r8h/ibp-svc-v-800-l-v-800-l/</v>
      </c>
    </row>
    <row r="1302" spans="1:5" ht="15" outlineLevel="3">
      <c r="A1302" s="18" t="s">
        <v>4398</v>
      </c>
      <c r="B1302" s="18" t="s">
        <v>4399</v>
      </c>
      <c r="C1302" s="19" t="s">
        <v>4400</v>
      </c>
      <c r="D1302" s="18" t="s">
        <v>4401</v>
      </c>
      <c r="E1302" s="20" t="str">
        <f>HYPERLINK("https://alsi.kz/ru/catalog/istochniki-bespereboynogo-pitaniya-r8h/ibp-svc-v-800-l-lcd-v-800-l-lcd/","https://alsi.kz/ru/catalog/istochniki-bespereboynogo-pitaniya-r8h/ibp-svc-v-800-l-lcd-v-800-l-lcd/")</f>
        <v>https://alsi.kz/ru/catalog/istochniki-bespereboynogo-pitaniya-r8h/ibp-svc-v-800-l-lcd-v-800-l-lcd/</v>
      </c>
    </row>
    <row r="1303" spans="1:5" ht="15" outlineLevel="3">
      <c r="A1303" s="18">
        <v>201435</v>
      </c>
      <c r="B1303" s="18" t="s">
        <v>4402</v>
      </c>
      <c r="C1303" s="19" t="s">
        <v>4403</v>
      </c>
      <c r="D1303" s="18" t="s">
        <v>4404</v>
      </c>
      <c r="E1303" s="20" t="str">
        <f>HYPERLINK("https://alsi.kz/ru/catalog/istochniki-bespereboynogo-pitaniya-r8h/ibp-tripplite-smx1500lcd-smx1500lcd/","https://alsi.kz/ru/catalog/istochniki-bespereboynogo-pitaniya-r8h/ibp-tripplite-smx1500lcd-smx1500lcd/")</f>
        <v>https://alsi.kz/ru/catalog/istochniki-bespereboynogo-pitaniya-r8h/ibp-tripplite-smx1500lcd-smx1500lcd/</v>
      </c>
    </row>
    <row r="1304" spans="1:5" ht="15" outlineLevel="2">
      <c r="A1304" s="15" t="s">
        <v>4405</v>
      </c>
      <c r="B1304" s="16"/>
      <c r="C1304" s="16"/>
      <c r="D1304" s="17"/>
      <c r="E1304" s="14" t="str">
        <f>HYPERLINK("http://alsi.kz/ru/catalog/setevye-filtry-rax/","http://alsi.kz/ru/catalog/setevye-filtry-rax/")</f>
        <v>http://alsi.kz/ru/catalog/setevye-filtry-rax/</v>
      </c>
    </row>
    <row r="1305" spans="1:5" ht="15" outlineLevel="3">
      <c r="A1305" s="18">
        <v>234433</v>
      </c>
      <c r="B1305" s="18" t="s">
        <v>4406</v>
      </c>
      <c r="C1305" s="19" t="s">
        <v>4407</v>
      </c>
      <c r="D1305" s="18" t="s">
        <v>4408</v>
      </c>
      <c r="E1305" s="20" t="str">
        <f>HYPERLINK("https://alsi.kz/ru/catalog/setevye-filtry-rax/setevoy-filtr-apc-essential-surgearrest-1-outlet-black-pme1wu2b-gr/","https://alsi.kz/ru/catalog/setevye-filtry-rax/setevoy-filtr-apc-essential-surgearrest-1-outlet-black-pme1wu2b-gr/")</f>
        <v>https://alsi.kz/ru/catalog/setevye-filtry-rax/setevoy-filtr-apc-essential-surgearrest-1-outlet-black-pme1wu2b-gr/</v>
      </c>
    </row>
    <row r="1306" spans="1:5" ht="15" outlineLevel="3">
      <c r="A1306" s="18">
        <v>234434</v>
      </c>
      <c r="B1306" s="18" t="s">
        <v>4409</v>
      </c>
      <c r="C1306" s="19" t="s">
        <v>4410</v>
      </c>
      <c r="D1306" s="18" t="s">
        <v>4411</v>
      </c>
      <c r="E1306" s="20" t="str">
        <f>HYPERLINK("https://alsi.kz/ru/catalog/setevye-filtry-rax/setevoy-filtr-apc-essential-surgearrest-5-outlet-black-pme5b-gr/","https://alsi.kz/ru/catalog/setevye-filtry-rax/setevoy-filtr-apc-essential-surgearrest-5-outlet-black-pme5b-gr/")</f>
        <v>https://alsi.kz/ru/catalog/setevye-filtry-rax/setevoy-filtr-apc-essential-surgearrest-5-outlet-black-pme5b-gr/</v>
      </c>
    </row>
    <row r="1307" spans="1:5" ht="15" outlineLevel="3">
      <c r="A1307" s="18">
        <v>158751</v>
      </c>
      <c r="B1307" s="18" t="s">
        <v>4412</v>
      </c>
      <c r="C1307" s="19" t="s">
        <v>4413</v>
      </c>
      <c r="D1307" s="18" t="s">
        <v>4414</v>
      </c>
      <c r="E1307" s="20" t="str">
        <f>HYPERLINK("https://alsi.kz/ru/catalog/setevye-filtry-rax/setevoy-filtr-apc-pm5-rs-pm5-rs/","https://alsi.kz/ru/catalog/setevye-filtry-rax/setevoy-filtr-apc-pm5-rs-pm5-rs/")</f>
        <v>https://alsi.kz/ru/catalog/setevye-filtry-rax/setevoy-filtr-apc-pm5-rs-pm5-rs/</v>
      </c>
    </row>
    <row r="1308" spans="1:5" ht="15" outlineLevel="3">
      <c r="A1308" s="18" t="s">
        <v>4415</v>
      </c>
      <c r="B1308" s="18" t="s">
        <v>4416</v>
      </c>
      <c r="C1308" s="19" t="s">
        <v>4417</v>
      </c>
      <c r="D1308" s="18" t="s">
        <v>4418</v>
      </c>
      <c r="E1308" s="20" t="str">
        <f>HYPERLINK("https://alsi.kz/ru/catalog/setevye-filtry-rax/setevoy-filtr-cyberpower-b0520suc0-de-b0520suc0-de/","https://alsi.kz/ru/catalog/setevye-filtry-rax/setevoy-filtr-cyberpower-b0520suc0-de-b0520suc0-de/")</f>
        <v>https://alsi.kz/ru/catalog/setevye-filtry-rax/setevoy-filtr-cyberpower-b0520suc0-de-b0520suc0-de/</v>
      </c>
    </row>
    <row r="1309" spans="1:5" ht="15" outlineLevel="3">
      <c r="A1309" s="18" t="s">
        <v>4419</v>
      </c>
      <c r="B1309" s="18" t="s">
        <v>4420</v>
      </c>
      <c r="C1309" s="19" t="s">
        <v>4421</v>
      </c>
      <c r="D1309" s="18" t="s">
        <v>4422</v>
      </c>
      <c r="E1309" s="20" t="str">
        <f>HYPERLINK("https://alsi.kz/ru/catalog/setevye-filtry-rax/setevoy-filtr-cyberpower-p0820sue0-de-p0820sue0-de/","https://alsi.kz/ru/catalog/setevye-filtry-rax/setevoy-filtr-cyberpower-p0820sue0-de-p0820sue0-de/")</f>
        <v>https://alsi.kz/ru/catalog/setevye-filtry-rax/setevoy-filtr-cyberpower-p0820sue0-de-p0820sue0-de/</v>
      </c>
    </row>
    <row r="1310" spans="1:5" ht="15" outlineLevel="3">
      <c r="A1310" s="18" t="s">
        <v>4423</v>
      </c>
      <c r="B1310" s="18">
        <v>99489</v>
      </c>
      <c r="C1310" s="19" t="s">
        <v>4424</v>
      </c>
      <c r="D1310" s="18" t="s">
        <v>2897</v>
      </c>
      <c r="E1310" s="20" t="str">
        <f>HYPERLINK("https://alsi.kz/ru/catalog/setevye-filtry-rax/setevoy-filtr-defender-dfs-151-99489/","https://alsi.kz/ru/catalog/setevye-filtry-rax/setevoy-filtr-defender-dfs-151-99489/")</f>
        <v>https://alsi.kz/ru/catalog/setevye-filtry-rax/setevoy-filtr-defender-dfs-151-99489/</v>
      </c>
    </row>
    <row r="1311" spans="1:5" ht="15" outlineLevel="3">
      <c r="A1311" s="18" t="s">
        <v>4425</v>
      </c>
      <c r="B1311" s="18">
        <v>99494</v>
      </c>
      <c r="C1311" s="19" t="s">
        <v>4426</v>
      </c>
      <c r="D1311" s="18" t="s">
        <v>2897</v>
      </c>
      <c r="E1311" s="20" t="str">
        <f>HYPERLINK("https://alsi.kz/ru/catalog/setevye-filtry-rax/setevoy-filtr-defender-dfs-151-18-m-6-rozetok-chernyy-99494/","https://alsi.kz/ru/catalog/setevye-filtry-rax/setevoy-filtr-defender-dfs-151-18-m-6-rozetok-chernyy-99494/")</f>
        <v>https://alsi.kz/ru/catalog/setevye-filtry-rax/setevoy-filtr-defender-dfs-151-18-m-6-rozetok-chernyy-99494/</v>
      </c>
    </row>
    <row r="1312" spans="1:5" ht="15" outlineLevel="3">
      <c r="A1312" s="18" t="s">
        <v>4427</v>
      </c>
      <c r="B1312" s="18">
        <v>99490</v>
      </c>
      <c r="C1312" s="19" t="s">
        <v>4428</v>
      </c>
      <c r="D1312" s="18" t="s">
        <v>4429</v>
      </c>
      <c r="E1312" s="20" t="str">
        <f>HYPERLINK("https://alsi.kz/ru/catalog/setevye-filtry-rax/setevoy-filtr-defender-dfs-153-3-m-6-rozetok-belyy-99490/","https://alsi.kz/ru/catalog/setevye-filtry-rax/setevoy-filtr-defender-dfs-153-3-m-6-rozetok-belyy-99490/")</f>
        <v>https://alsi.kz/ru/catalog/setevye-filtry-rax/setevoy-filtr-defender-dfs-153-3-m-6-rozetok-belyy-99490/</v>
      </c>
    </row>
    <row r="1313" spans="1:5" ht="15" outlineLevel="3">
      <c r="A1313" s="18" t="s">
        <v>4430</v>
      </c>
      <c r="B1313" s="18">
        <v>99751</v>
      </c>
      <c r="C1313" s="19" t="s">
        <v>4431</v>
      </c>
      <c r="D1313" s="18" t="s">
        <v>2457</v>
      </c>
      <c r="E1313" s="20" t="str">
        <f>HYPERLINK("https://alsi.kz/ru/catalog/setevye-filtry-rax/setevoy-filtr-defender-dfs-751-99751/","https://alsi.kz/ru/catalog/setevye-filtry-rax/setevoy-filtr-defender-dfs-751-99751/")</f>
        <v>https://alsi.kz/ru/catalog/setevye-filtry-rax/setevoy-filtr-defender-dfs-751-99751/</v>
      </c>
    </row>
    <row r="1314" spans="1:5" ht="15" outlineLevel="3">
      <c r="A1314" s="18" t="s">
        <v>4432</v>
      </c>
      <c r="B1314" s="18">
        <v>99755</v>
      </c>
      <c r="C1314" s="19" t="s">
        <v>4433</v>
      </c>
      <c r="D1314" s="18" t="s">
        <v>2537</v>
      </c>
      <c r="E1314" s="20" t="str">
        <f>HYPERLINK("https://alsi.kz/ru/catalog/setevye-filtry-rax/setevoy-filtr-defender-dfs-755-5-m-5-rozetok-2xusb-21-a-chernyy-99755/","https://alsi.kz/ru/catalog/setevye-filtry-rax/setevoy-filtr-defender-dfs-755-5-m-5-rozetok-2xusb-21-a-chernyy-99755/")</f>
        <v>https://alsi.kz/ru/catalog/setevye-filtry-rax/setevoy-filtr-defender-dfs-755-5-m-5-rozetok-2xusb-21-a-chernyy-99755/</v>
      </c>
    </row>
    <row r="1315" spans="1:5" ht="15" outlineLevel="3">
      <c r="A1315" s="18" t="s">
        <v>4434</v>
      </c>
      <c r="B1315" s="18">
        <v>99481</v>
      </c>
      <c r="C1315" s="19" t="s">
        <v>4435</v>
      </c>
      <c r="D1315" s="18" t="s">
        <v>4436</v>
      </c>
      <c r="E1315" s="20" t="str">
        <f>HYPERLINK("https://alsi.kz/ru/catalog/setevye-filtry-rax/setevoy-filtr-defender-es-18-99481/","https://alsi.kz/ru/catalog/setevye-filtry-rax/setevoy-filtr-defender-es-18-99481/")</f>
        <v>https://alsi.kz/ru/catalog/setevye-filtry-rax/setevoy-filtr-defender-es-18-99481/</v>
      </c>
    </row>
    <row r="1316" spans="1:5" ht="15" outlineLevel="3">
      <c r="A1316" s="18" t="s">
        <v>4437</v>
      </c>
      <c r="B1316" s="18">
        <v>99484</v>
      </c>
      <c r="C1316" s="19" t="s">
        <v>4438</v>
      </c>
      <c r="D1316" s="18" t="s">
        <v>4436</v>
      </c>
      <c r="E1316" s="20" t="str">
        <f>HYPERLINK("https://alsi.kz/ru/catalog/setevye-filtry-rax/setevoy-filtr-defender-es-18-99484/","https://alsi.kz/ru/catalog/setevye-filtry-rax/setevoy-filtr-defender-es-18-99484/")</f>
        <v>https://alsi.kz/ru/catalog/setevye-filtry-rax/setevoy-filtr-defender-es-18-99484/</v>
      </c>
    </row>
    <row r="1317" spans="1:5" ht="15" outlineLevel="3">
      <c r="A1317" s="18" t="s">
        <v>4439</v>
      </c>
      <c r="B1317" s="18">
        <v>99485</v>
      </c>
      <c r="C1317" s="19" t="s">
        <v>4440</v>
      </c>
      <c r="D1317" s="18" t="s">
        <v>2897</v>
      </c>
      <c r="E1317" s="20" t="str">
        <f>HYPERLINK("https://alsi.kz/ru/catalog/setevye-filtry-rax/setevoy-filtr-defender-es-30-3-m-5-rozetok-chernyy-99485/","https://alsi.kz/ru/catalog/setevye-filtry-rax/setevoy-filtr-defender-es-30-3-m-5-rozetok-chernyy-99485/")</f>
        <v>https://alsi.kz/ru/catalog/setevye-filtry-rax/setevoy-filtr-defender-es-30-3-m-5-rozetok-chernyy-99485/</v>
      </c>
    </row>
    <row r="1318" spans="1:5" ht="15" outlineLevel="3">
      <c r="A1318" s="18" t="s">
        <v>4441</v>
      </c>
      <c r="B1318" s="18">
        <v>80001824</v>
      </c>
      <c r="C1318" s="19" t="s">
        <v>4442</v>
      </c>
      <c r="D1318" s="18" t="s">
        <v>4443</v>
      </c>
      <c r="E1318" s="20" t="str">
        <f>HYPERLINK("https://alsi.kz/ru/catalog/setevye-filtry-rax/setevoy-filtr-tessan-ts-301-seryy-80001824/","https://alsi.kz/ru/catalog/setevye-filtry-rax/setevoy-filtr-tessan-ts-301-seryy-80001824/")</f>
        <v>https://alsi.kz/ru/catalog/setevye-filtry-rax/setevoy-filtr-tessan-ts-301-seryy-80001824/</v>
      </c>
    </row>
    <row r="1319" spans="1:5" ht="15" outlineLevel="3">
      <c r="A1319" s="18" t="s">
        <v>4444</v>
      </c>
      <c r="B1319" s="18">
        <v>80001836</v>
      </c>
      <c r="C1319" s="19" t="s">
        <v>4445</v>
      </c>
      <c r="D1319" s="18" t="s">
        <v>4443</v>
      </c>
      <c r="E1319" s="20" t="str">
        <f>HYPERLINK("https://alsi.kz/ru/catalog/setevye-filtry-rax/setevoy-filtr-tessan-ts-301-de-seryy-80001836/","https://alsi.kz/ru/catalog/setevye-filtry-rax/setevoy-filtr-tessan-ts-301-de-seryy-80001836/")</f>
        <v>https://alsi.kz/ru/catalog/setevye-filtry-rax/setevoy-filtr-tessan-ts-301-de-seryy-80001836/</v>
      </c>
    </row>
    <row r="1320" spans="1:5" ht="15" outlineLevel="3">
      <c r="A1320" s="18" t="s">
        <v>4446</v>
      </c>
      <c r="B1320" s="18">
        <v>80001835</v>
      </c>
      <c r="C1320" s="19" t="s">
        <v>4447</v>
      </c>
      <c r="D1320" s="18" t="s">
        <v>4443</v>
      </c>
      <c r="E1320" s="20" t="str">
        <f>HYPERLINK("https://alsi.kz/ru/catalog/setevye-filtry-rax/setevoy-filtr-tessan-ts-301-de-chernyy-80001835/","https://alsi.kz/ru/catalog/setevye-filtry-rax/setevoy-filtr-tessan-ts-301-de-chernyy-80001835/")</f>
        <v>https://alsi.kz/ru/catalog/setevye-filtry-rax/setevoy-filtr-tessan-ts-301-de-chernyy-80001835/</v>
      </c>
    </row>
    <row r="1321" spans="1:5" ht="15" outlineLevel="2">
      <c r="A1321" s="15" t="s">
        <v>4448</v>
      </c>
      <c r="B1321" s="16"/>
      <c r="C1321" s="16"/>
      <c r="D1321" s="17"/>
      <c r="E1321" s="14" t="str">
        <f>HYPERLINK("http://alsi.kz/ru/catalog/batarei-dlya-ibpups/","http://alsi.kz/ru/catalog/batarei-dlya-ibpups/")</f>
        <v>http://alsi.kz/ru/catalog/batarei-dlya-ibpups/</v>
      </c>
    </row>
    <row r="1322" spans="1:5" ht="15" outlineLevel="3">
      <c r="A1322" s="18">
        <v>154208</v>
      </c>
      <c r="B1322" s="18" t="s">
        <v>4449</v>
      </c>
      <c r="C1322" s="19" t="s">
        <v>4450</v>
      </c>
      <c r="D1322" s="18" t="s">
        <v>4451</v>
      </c>
      <c r="E1322" s="20" t="str">
        <f>HYPERLINK("https://alsi.kz/ru/catalog/batarei-dlya-ibpups/batareya-apc-apcrbc140/","https://alsi.kz/ru/catalog/batarei-dlya-ibpups/batareya-apc-apcrbc140/")</f>
        <v>https://alsi.kz/ru/catalog/batarei-dlya-ibpups/batareya-apc-apcrbc140/</v>
      </c>
    </row>
    <row r="1323" spans="1:5" ht="15" outlineLevel="3">
      <c r="A1323" s="18">
        <v>225795</v>
      </c>
      <c r="B1323" s="18" t="s">
        <v>4452</v>
      </c>
      <c r="C1323" s="19" t="s">
        <v>4453</v>
      </c>
      <c r="D1323" s="18" t="s">
        <v>4454</v>
      </c>
      <c r="E1323" s="20" t="str">
        <f>HYPERLINK("https://alsi.kz/ru/catalog/batarei-dlya-ibpups/akkumulyator-eaton-9sx-ebm-rack2u-9sxebm36r/","https://alsi.kz/ru/catalog/batarei-dlya-ibpups/akkumulyator-eaton-9sx-ebm-rack2u-9sxebm36r/")</f>
        <v>https://alsi.kz/ru/catalog/batarei-dlya-ibpups/akkumulyator-eaton-9sx-ebm-rack2u-9sxebm36r/</v>
      </c>
    </row>
    <row r="1324" spans="1:5" ht="15" outlineLevel="3">
      <c r="A1324" s="18">
        <v>225796</v>
      </c>
      <c r="B1324" s="18" t="s">
        <v>4455</v>
      </c>
      <c r="C1324" s="19" t="s">
        <v>4456</v>
      </c>
      <c r="D1324" s="18" t="s">
        <v>4454</v>
      </c>
      <c r="E1324" s="20" t="str">
        <f>HYPERLINK("https://alsi.kz/ru/catalog/batarei-dlya-ibpups/akkumulyator-eaton-9sx-ebm-rack2u-9sxebm48r/","https://alsi.kz/ru/catalog/batarei-dlya-ibpups/akkumulyator-eaton-9sx-ebm-rack2u-9sxebm48r/")</f>
        <v>https://alsi.kz/ru/catalog/batarei-dlya-ibpups/akkumulyator-eaton-9sx-ebm-rack2u-9sxebm48r/</v>
      </c>
    </row>
    <row r="1325" spans="1:5" ht="15" outlineLevel="3">
      <c r="A1325" s="18">
        <v>184672</v>
      </c>
      <c r="B1325" s="18" t="s">
        <v>4457</v>
      </c>
      <c r="C1325" s="19" t="s">
        <v>4458</v>
      </c>
      <c r="D1325" s="18" t="s">
        <v>4459</v>
      </c>
      <c r="E1325" s="20" t="str">
        <f>HYPERLINK("https://alsi.kz/ru/catalog/batarei-dlya-ibpups/batareyka-apc-apcrbc152-apcrbc152/","https://alsi.kz/ru/catalog/batarei-dlya-ibpups/batareyka-apc-apcrbc152-apcrbc152/")</f>
        <v>https://alsi.kz/ru/catalog/batarei-dlya-ibpups/batareyka-apc-apcrbc152-apcrbc152/</v>
      </c>
    </row>
    <row r="1326" spans="1:5" ht="15" outlineLevel="3">
      <c r="A1326" s="18">
        <v>232159</v>
      </c>
      <c r="B1326" s="18" t="s">
        <v>4460</v>
      </c>
      <c r="C1326" s="19" t="s">
        <v>4461</v>
      </c>
      <c r="D1326" s="18" t="s">
        <v>4462</v>
      </c>
      <c r="E1326" s="20" t="str">
        <f>HYPERLINK("https://alsi.kz/ru/catalog/batarei-dlya-ibpups/batareyka-apc-e3sbth4-e3sbth4/","https://alsi.kz/ru/catalog/batarei-dlya-ibpups/batareyka-apc-e3sbth4-e3sbth4/")</f>
        <v>https://alsi.kz/ru/catalog/batarei-dlya-ibpups/batareyka-apc-e3sbth4-e3sbth4/</v>
      </c>
    </row>
    <row r="1327" spans="1:5" ht="15" outlineLevel="3">
      <c r="A1327" s="18">
        <v>128265</v>
      </c>
      <c r="B1327" s="18" t="s">
        <v>4463</v>
      </c>
      <c r="C1327" s="19" t="s">
        <v>4464</v>
      </c>
      <c r="D1327" s="18" t="s">
        <v>4465</v>
      </c>
      <c r="E1327" s="20" t="str">
        <f>HYPERLINK("https://alsi.kz/ru/catalog/batarei-dlya-ibpups/dopolnitelnaya-batareya-apc-smx120rmbp2u-smx120rmbp2u/","https://alsi.kz/ru/catalog/batarei-dlya-ibpups/dopolnitelnaya-batareya-apc-smx120rmbp2u-smx120rmbp2u/")</f>
        <v>https://alsi.kz/ru/catalog/batarei-dlya-ibpups/dopolnitelnaya-batareya-apc-smx120rmbp2u-smx120rmbp2u/</v>
      </c>
    </row>
    <row r="1328" spans="1:5" ht="15" outlineLevel="3">
      <c r="A1328" s="18">
        <v>141463</v>
      </c>
      <c r="B1328" s="18" t="s">
        <v>4466</v>
      </c>
      <c r="C1328" s="19" t="s">
        <v>4467</v>
      </c>
      <c r="D1328" s="18" t="s">
        <v>4468</v>
      </c>
      <c r="E1328" s="20" t="str">
        <f>HYPERLINK("https://alsi.kz/ru/catalog/batarei-dlya-ibpups/dopolnitelnaya-batareya-apc-srt192rmbp2-srt192rmbp2/","https://alsi.kz/ru/catalog/batarei-dlya-ibpups/dopolnitelnaya-batareya-apc-srt192rmbp2-srt192rmbp2/")</f>
        <v>https://alsi.kz/ru/catalog/batarei-dlya-ibpups/dopolnitelnaya-batareya-apc-srt192rmbp2-srt192rmbp2/</v>
      </c>
    </row>
    <row r="1329" spans="1:5" ht="15" outlineLevel="3">
      <c r="A1329" s="18">
        <v>161963</v>
      </c>
      <c r="B1329" s="18" t="s">
        <v>4469</v>
      </c>
      <c r="C1329" s="19" t="s">
        <v>4470</v>
      </c>
      <c r="D1329" s="18" t="s">
        <v>4471</v>
      </c>
      <c r="E1329" s="20" t="str">
        <f>HYPERLINK("https://alsi.kz/ru/catalog/batarei-dlya-ibpups/dopolnitelnaya-batareya-apc-srt96rmbp-srt96rmbp/","https://alsi.kz/ru/catalog/batarei-dlya-ibpups/dopolnitelnaya-batareya-apc-srt96rmbp-srt96rmbp/")</f>
        <v>https://alsi.kz/ru/catalog/batarei-dlya-ibpups/dopolnitelnaya-batareya-apc-srt96rmbp-srt96rmbp/</v>
      </c>
    </row>
    <row r="1330" spans="1:5" ht="15" outlineLevel="3">
      <c r="A1330" s="18">
        <v>225442</v>
      </c>
      <c r="B1330" s="18" t="s">
        <v>4472</v>
      </c>
      <c r="C1330" s="19" t="s">
        <v>4473</v>
      </c>
      <c r="D1330" s="18" t="s">
        <v>4474</v>
      </c>
      <c r="E1330" s="20" t="str">
        <f>HYPERLINK("https://alsi.kz/ru/catalog/batarei-dlya-ibpups/dopolnitelnaya-batareya-apc-srtg192xlbp2-srtg192xlbp2/","https://alsi.kz/ru/catalog/batarei-dlya-ibpups/dopolnitelnaya-batareya-apc-srtg192xlbp2-srtg192xlbp2/")</f>
        <v>https://alsi.kz/ru/catalog/batarei-dlya-ibpups/dopolnitelnaya-batareya-apc-srtg192xlbp2-srtg192xlbp2/</v>
      </c>
    </row>
    <row r="1331" spans="1:5" ht="15" outlineLevel="3">
      <c r="A1331" s="18">
        <v>225803</v>
      </c>
      <c r="B1331" s="18" t="s">
        <v>4475</v>
      </c>
      <c r="C1331" s="19" t="s">
        <v>4476</v>
      </c>
      <c r="D1331" s="18" t="s">
        <v>4477</v>
      </c>
      <c r="E1331" s="20" t="str">
        <f>HYPERLINK("https://alsi.kz/ru/catalog/batarei-dlya-ibpups/dopolnitelnaya-batareya-eaton-9sx-ebm-9sxebm240/","https://alsi.kz/ru/catalog/batarei-dlya-ibpups/dopolnitelnaya-batareya-eaton-9sx-ebm-9sxebm240/")</f>
        <v>https://alsi.kz/ru/catalog/batarei-dlya-ibpups/dopolnitelnaya-batareya-eaton-9sx-ebm-9sxebm240/</v>
      </c>
    </row>
    <row r="1332" spans="1:5" ht="15" outlineLevel="2">
      <c r="A1332" s="15" t="s">
        <v>4478</v>
      </c>
      <c r="B1332" s="16"/>
      <c r="C1332" s="16"/>
      <c r="D1332" s="17"/>
      <c r="E1332" s="14" t="str">
        <f>HYPERLINK("http://alsi.kz/ru/catalog/osvetitelnye-pribory-0y2/","http://alsi.kz/ru/catalog/osvetitelnye-pribory-0y2/")</f>
        <v>http://alsi.kz/ru/catalog/osvetitelnye-pribory-0y2/</v>
      </c>
    </row>
    <row r="1333" spans="1:5" ht="15" outlineLevel="3">
      <c r="A1333" s="18">
        <v>162144</v>
      </c>
      <c r="B1333" s="18" t="s">
        <v>4479</v>
      </c>
      <c r="C1333" s="19" t="s">
        <v>4480</v>
      </c>
      <c r="D1333" s="18" t="s">
        <v>4481</v>
      </c>
      <c r="E1333" s="20" t="str">
        <f>HYPERLINK("https://alsi.kz/ru/catalog/osvetitelnye-pribory-0y2/osvetitelnaya-lampa-barled-bl-td-24-bl-td-24/","https://alsi.kz/ru/catalog/osvetitelnye-pribory-0y2/osvetitelnaya-lampa-barled-bl-td-24-bl-td-24/")</f>
        <v>https://alsi.kz/ru/catalog/osvetitelnye-pribory-0y2/osvetitelnaya-lampa-barled-bl-td-24-bl-td-24/</v>
      </c>
    </row>
    <row r="1334" spans="1:5" ht="15" outlineLevel="3">
      <c r="A1334" s="18">
        <v>161946</v>
      </c>
      <c r="B1334" s="18" t="s">
        <v>4482</v>
      </c>
      <c r="C1334" s="19" t="s">
        <v>4483</v>
      </c>
      <c r="D1334" s="18" t="s">
        <v>4484</v>
      </c>
      <c r="E1334" s="20" t="str">
        <f>HYPERLINK("https://alsi.kz/ru/catalog/osvetitelnye-pribory-0y2/osvetitelnaya-lampa-epistar-966s-966s-12s/","https://alsi.kz/ru/catalog/osvetitelnye-pribory-0y2/osvetitelnaya-lampa-epistar-966s-966s-12s/")</f>
        <v>https://alsi.kz/ru/catalog/osvetitelnye-pribory-0y2/osvetitelnaya-lampa-epistar-966s-966s-12s/</v>
      </c>
    </row>
    <row r="1335" spans="1:5" ht="15" outlineLevel="3">
      <c r="A1335" s="18">
        <v>160763</v>
      </c>
      <c r="B1335" s="18" t="s">
        <v>4485</v>
      </c>
      <c r="C1335" s="19" t="s">
        <v>4486</v>
      </c>
      <c r="D1335" s="18" t="s">
        <v>4487</v>
      </c>
      <c r="E1335" s="20" t="str">
        <f>HYPERLINK("https://alsi.kz/ru/catalog/osvetitelnye-pribory-0y2/osvetitelnaya-lampa-epistar-kmp-k27316w-kmp-k27316w/","https://alsi.kz/ru/catalog/osvetitelnye-pribory-0y2/osvetitelnaya-lampa-epistar-kmp-k27316w-kmp-k27316w/")</f>
        <v>https://alsi.kz/ru/catalog/osvetitelnye-pribory-0y2/osvetitelnaya-lampa-epistar-kmp-k27316w-kmp-k27316w/</v>
      </c>
    </row>
    <row r="1336" spans="1:5" ht="15" outlineLevel="3">
      <c r="A1336" s="18">
        <v>160746</v>
      </c>
      <c r="B1336" s="18" t="s">
        <v>4488</v>
      </c>
      <c r="C1336" s="19" t="s">
        <v>4489</v>
      </c>
      <c r="D1336" s="18" t="s">
        <v>4481</v>
      </c>
      <c r="E1336" s="20" t="str">
        <f>HYPERLINK("https://alsi.kz/ru/catalog/osvetitelnye-pribory-0y2/osvetitelnaya-lampa-epistar-ktd-c4013715wspot-kruglyy-vstroennyy-ktd-c4013715w/","https://alsi.kz/ru/catalog/osvetitelnye-pribory-0y2/osvetitelnaya-lampa-epistar-ktd-c4013715wspot-kruglyy-vstroennyy-ktd-c4013715w/")</f>
        <v>https://alsi.kz/ru/catalog/osvetitelnye-pribory-0y2/osvetitelnaya-lampa-epistar-ktd-c4013715wspot-kruglyy-vstroennyy-ktd-c4013715w/</v>
      </c>
    </row>
    <row r="1337" spans="1:5" ht="15" outlineLevel="3">
      <c r="A1337" s="18">
        <v>160762</v>
      </c>
      <c r="B1337" s="18" t="s">
        <v>4490</v>
      </c>
      <c r="C1337" s="19" t="s">
        <v>4491</v>
      </c>
      <c r="D1337" s="18" t="s">
        <v>4492</v>
      </c>
      <c r="E1337" s="20" t="str">
        <f>HYPERLINK("https://alsi.kz/ru/catalog/osvetitelnye-pribory-0y2/osvetitelnaya-lampa-epistar-ktd-c4063310w-ktd-c4063310w/","https://alsi.kz/ru/catalog/osvetitelnye-pribory-0y2/osvetitelnaya-lampa-epistar-ktd-c4063310w-ktd-c4063310w/")</f>
        <v>https://alsi.kz/ru/catalog/osvetitelnye-pribory-0y2/osvetitelnaya-lampa-epistar-ktd-c4063310w-ktd-c4063310w/</v>
      </c>
    </row>
    <row r="1338" spans="1:5" ht="15" outlineLevel="3">
      <c r="A1338" s="18">
        <v>160971</v>
      </c>
      <c r="B1338" s="18" t="s">
        <v>4493</v>
      </c>
      <c r="C1338" s="19" t="s">
        <v>4494</v>
      </c>
      <c r="D1338" s="18" t="s">
        <v>4495</v>
      </c>
      <c r="E1338" s="20" t="str">
        <f>HYPERLINK("https://alsi.kz/ru/catalog/osvetitelnye-pribory-0y2/osvetitelnaya-lampa-epistar-led-39w-led-39w-5iv/","https://alsi.kz/ru/catalog/osvetitelnye-pribory-0y2/osvetitelnaya-lampa-epistar-led-39w-led-39w-5iv/")</f>
        <v>https://alsi.kz/ru/catalog/osvetitelnye-pribory-0y2/osvetitelnaya-lampa-epistar-led-39w-led-39w-5iv/</v>
      </c>
    </row>
    <row r="1339" spans="1:5" ht="15" outlineLevel="3">
      <c r="A1339" s="18">
        <v>160747</v>
      </c>
      <c r="B1339" s="18" t="s">
        <v>4496</v>
      </c>
      <c r="C1339" s="19" t="s">
        <v>4497</v>
      </c>
      <c r="D1339" s="18" t="s">
        <v>4498</v>
      </c>
      <c r="E1339" s="20" t="str">
        <f>HYPERLINK("https://alsi.kz/ru/catalog/osvetitelnye-pribory-0y2/osvetitelnaya-lampa-osram-kds-192l40wtrack-liteprojektor-kds-192l40w/","https://alsi.kz/ru/catalog/osvetitelnye-pribory-0y2/osvetitelnaya-lampa-osram-kds-192l40wtrack-liteprojektor-kds-192l40w/")</f>
        <v>https://alsi.kz/ru/catalog/osvetitelnye-pribory-0y2/osvetitelnaya-lampa-osram-kds-192l40wtrack-liteprojektor-kds-192l40w/</v>
      </c>
    </row>
    <row r="1340" spans="1:5" ht="15" outlineLevel="3">
      <c r="A1340" s="18">
        <v>160744</v>
      </c>
      <c r="B1340" s="18" t="s">
        <v>4499</v>
      </c>
      <c r="C1340" s="19" t="s">
        <v>4500</v>
      </c>
      <c r="D1340" s="18" t="s">
        <v>4501</v>
      </c>
      <c r="E1340" s="20" t="str">
        <f>HYPERLINK("https://alsi.kz/ru/catalog/osvetitelnye-pribory-0y2/osvetitelnaya-lampa-osram-led-track-light-rail-led-track-light-rail/","https://alsi.kz/ru/catalog/osvetitelnye-pribory-0y2/osvetitelnaya-lampa-osram-led-track-light-rail-led-track-light-rail/")</f>
        <v>https://alsi.kz/ru/catalog/osvetitelnye-pribory-0y2/osvetitelnaya-lampa-osram-led-track-light-rail-led-track-light-rail/</v>
      </c>
    </row>
    <row r="1341" spans="1:5" ht="15">
      <c r="A1341" s="8" t="s">
        <v>4502</v>
      </c>
      <c r="B1341" s="9"/>
      <c r="C1341" s="9"/>
      <c r="D1341" s="9"/>
      <c r="E1341" s="10"/>
    </row>
    <row r="1342" spans="1:5" ht="15" outlineLevel="1">
      <c r="A1342" s="11" t="s">
        <v>4502</v>
      </c>
      <c r="B1342" s="12"/>
      <c r="C1342" s="12"/>
      <c r="D1342" s="13"/>
      <c r="E1342" s="14" t="str">
        <f>HYPERLINK("http://alsi.kz/ru/catalog/printery-skanery-mfu-kus/","http://alsi.kz/ru/catalog/printery-skanery-mfu-kus/")</f>
        <v>http://alsi.kz/ru/catalog/printery-skanery-mfu-kus/</v>
      </c>
    </row>
    <row r="1343" spans="1:5" ht="15" outlineLevel="2">
      <c r="A1343" s="15" t="s">
        <v>4503</v>
      </c>
      <c r="B1343" s="16"/>
      <c r="C1343" s="16"/>
      <c r="D1343" s="17"/>
      <c r="E1343" s="14" t="str">
        <f>HYPERLINK("http://alsi.kz/ru/catalog/mfu-lazernye-monokhromnye/","http://alsi.kz/ru/catalog/mfu-lazernye-monokhromnye/")</f>
        <v>http://alsi.kz/ru/catalog/mfu-lazernye-monokhromnye/</v>
      </c>
    </row>
    <row r="1344" spans="1:5" ht="15" outlineLevel="3">
      <c r="A1344" s="18" t="s">
        <v>4504</v>
      </c>
      <c r="B1344" s="18" t="s">
        <v>4505</v>
      </c>
      <c r="C1344" s="19" t="s">
        <v>4506</v>
      </c>
      <c r="D1344" s="18" t="s">
        <v>4507</v>
      </c>
      <c r="E1344" s="20" t="str">
        <f>HYPERLINK("https://alsi.kz/ru/catalog/mfu-lazernye-monokhromnye/monohromnoe-lazernoe-mfu-canon-i-s-mf552dw-5160c011aa/","https://alsi.kz/ru/catalog/mfu-lazernye-monokhromnye/monohromnoe-lazernoe-mfu-canon-i-s-mf552dw-5160c011aa/")</f>
        <v>https://alsi.kz/ru/catalog/mfu-lazernye-monokhromnye/monohromnoe-lazernoe-mfu-canon-i-s-mf552dw-5160c011aa/</v>
      </c>
    </row>
    <row r="1345" spans="1:5" ht="15" outlineLevel="3">
      <c r="A1345" s="18">
        <v>233118</v>
      </c>
      <c r="B1345" s="18" t="s">
        <v>4508</v>
      </c>
      <c r="C1345" s="19" t="s">
        <v>4509</v>
      </c>
      <c r="D1345" s="18" t="s">
        <v>4510</v>
      </c>
      <c r="E1345" s="20" t="str">
        <f>HYPERLINK("https://alsi.kz/ru/catalog/mfu-lazernye-monokhromnye/mfp-canon-imagerunner-2224-5942c001/","https://alsi.kz/ru/catalog/mfu-lazernye-monokhromnye/mfp-canon-imagerunner-2224-5942c001/")</f>
        <v>https://alsi.kz/ru/catalog/mfu-lazernye-monokhromnye/mfp-canon-imagerunner-2224-5942c001/</v>
      </c>
    </row>
    <row r="1346" spans="1:5" ht="15" outlineLevel="3">
      <c r="A1346" s="18">
        <v>235093</v>
      </c>
      <c r="B1346" s="18" t="s">
        <v>4511</v>
      </c>
      <c r="C1346" s="19" t="s">
        <v>4512</v>
      </c>
      <c r="D1346" s="18" t="s">
        <v>4513</v>
      </c>
      <c r="E1346" s="20" t="str">
        <f>HYPERLINK("https://alsi.kz/ru/catalog/mfu-lazernye-monokhromnye/mfp-canon-imagerunner-2224n-5941c002/","https://alsi.kz/ru/catalog/mfu-lazernye-monokhromnye/mfp-canon-imagerunner-2224n-5941c002/")</f>
        <v>https://alsi.kz/ru/catalog/mfu-lazernye-monokhromnye/mfp-canon-imagerunner-2224n-5941c002/</v>
      </c>
    </row>
    <row r="1347" spans="1:5" ht="15" outlineLevel="3">
      <c r="A1347" s="18">
        <v>206651</v>
      </c>
      <c r="B1347" s="18" t="s">
        <v>4514</v>
      </c>
      <c r="C1347" s="19" t="s">
        <v>4515</v>
      </c>
      <c r="D1347" s="18" t="s">
        <v>4516</v>
      </c>
      <c r="E1347" s="20" t="str">
        <f>HYPERLINK("https://alsi.kz/ru/catalog/mfu-lazernye-monokhromnye/mfp-canon-imagerunner-2425-4293c003/","https://alsi.kz/ru/catalog/mfu-lazernye-monokhromnye/mfp-canon-imagerunner-2425-4293c003/")</f>
        <v>https://alsi.kz/ru/catalog/mfu-lazernye-monokhromnye/mfp-canon-imagerunner-2425-4293c003/</v>
      </c>
    </row>
    <row r="1348" spans="1:5" ht="15" outlineLevel="3">
      <c r="A1348" s="18">
        <v>207150</v>
      </c>
      <c r="B1348" s="18" t="s">
        <v>4517</v>
      </c>
      <c r="C1348" s="19" t="s">
        <v>4518</v>
      </c>
      <c r="D1348" s="18" t="s">
        <v>4519</v>
      </c>
      <c r="E1348" s="20" t="str">
        <f>HYPERLINK("https://alsi.kz/ru/catalog/mfu-lazernye-monokhromnye/mfp-canon-imagerunner-2425i-4293c004/","https://alsi.kz/ru/catalog/mfu-lazernye-monokhromnye/mfp-canon-imagerunner-2425i-4293c004/")</f>
        <v>https://alsi.kz/ru/catalog/mfu-lazernye-monokhromnye/mfp-canon-imagerunner-2425i-4293c004/</v>
      </c>
    </row>
    <row r="1349" spans="1:5" ht="15" outlineLevel="3">
      <c r="A1349" s="18">
        <v>235437</v>
      </c>
      <c r="B1349" s="18" t="s">
        <v>4520</v>
      </c>
      <c r="C1349" s="19" t="s">
        <v>4521</v>
      </c>
      <c r="D1349" s="18" t="s">
        <v>4522</v>
      </c>
      <c r="E1349" s="20" t="str">
        <f>HYPERLINK("https://alsi.kz/ru/catalog/mfu-lazernye-monokhromnye/mfp-canon-i-sensys-mf461dw-5951c020aa/","https://alsi.kz/ru/catalog/mfu-lazernye-monokhromnye/mfp-canon-i-sensys-mf461dw-5951c020aa/")</f>
        <v>https://alsi.kz/ru/catalog/mfu-lazernye-monokhromnye/mfp-canon-i-sensys-mf461dw-5951c020aa/</v>
      </c>
    </row>
    <row r="1350" spans="1:5" ht="15" outlineLevel="3">
      <c r="A1350" s="18">
        <v>227042</v>
      </c>
      <c r="B1350" s="18" t="s">
        <v>4523</v>
      </c>
      <c r="C1350" s="19" t="s">
        <v>4524</v>
      </c>
      <c r="D1350" s="18" t="s">
        <v>4525</v>
      </c>
      <c r="E1350" s="20" t="str">
        <f>HYPERLINK("https://alsi.kz/ru/catalog/mfu-lazernye-monokhromnye/mfp-canon-i-sensys-mf553dw-5160c023/","https://alsi.kz/ru/catalog/mfu-lazernye-monokhromnye/mfp-canon-i-sensys-mf553dw-5160c023/")</f>
        <v>https://alsi.kz/ru/catalog/mfu-lazernye-monokhromnye/mfp-canon-i-sensys-mf553dw-5160c023/</v>
      </c>
    </row>
    <row r="1351" spans="1:5" ht="15" outlineLevel="3">
      <c r="A1351" s="18">
        <v>237529</v>
      </c>
      <c r="B1351" s="18" t="s">
        <v>4526</v>
      </c>
      <c r="C1351" s="19" t="s">
        <v>4527</v>
      </c>
      <c r="D1351" s="18" t="s">
        <v>4528</v>
      </c>
      <c r="E1351" s="20" t="str">
        <f>HYPERLINK("https://alsi.kz/ru/catalog/mfu-lazernye-monokhromnye/mfp-canon-i-sensys-x-1238if-ii-5161c002/","https://alsi.kz/ru/catalog/mfu-lazernye-monokhromnye/mfp-canon-i-sensys-x-1238if-ii-5161c002/")</f>
        <v>https://alsi.kz/ru/catalog/mfu-lazernye-monokhromnye/mfp-canon-i-sensys-x-1238if-ii-5161c002/</v>
      </c>
    </row>
    <row r="1352" spans="1:5" ht="15" outlineLevel="3">
      <c r="A1352" s="18">
        <v>236450</v>
      </c>
      <c r="B1352" s="18" t="s">
        <v>4529</v>
      </c>
      <c r="C1352" s="19" t="s">
        <v>4530</v>
      </c>
      <c r="D1352" s="18" t="s">
        <v>4531</v>
      </c>
      <c r="E1352" s="20" t="str">
        <f>HYPERLINK("https://alsi.kz/ru/catalog/mfu-lazernye-monokhromnye/mfp-canon-mf272dw-5621c013/","https://alsi.kz/ru/catalog/mfu-lazernye-monokhromnye/mfp-canon-mf272dw-5621c013/")</f>
        <v>https://alsi.kz/ru/catalog/mfu-lazernye-monokhromnye/mfp-canon-mf272dw-5621c013/</v>
      </c>
    </row>
    <row r="1353" spans="1:5" ht="15" outlineLevel="3">
      <c r="A1353" s="18">
        <v>208185</v>
      </c>
      <c r="B1353" s="18" t="s">
        <v>4532</v>
      </c>
      <c r="C1353" s="19" t="s">
        <v>4533</v>
      </c>
      <c r="D1353" s="18" t="s">
        <v>4534</v>
      </c>
      <c r="E1353" s="20" t="str">
        <f>HYPERLINK("https://alsi.kz/ru/catalog/mfu-lazernye-monokhromnye/mfp-hp-europe-laserjet-enterprise-m635fht-7ps98ab19/","https://alsi.kz/ru/catalog/mfu-lazernye-monokhromnye/mfp-hp-europe-laserjet-enterprise-m635fht-7ps98ab19/")</f>
        <v>https://alsi.kz/ru/catalog/mfu-lazernye-monokhromnye/mfp-hp-europe-laserjet-enterprise-m635fht-7ps98ab19/</v>
      </c>
    </row>
    <row r="1354" spans="1:5" ht="15" outlineLevel="3">
      <c r="A1354" s="18">
        <v>237082</v>
      </c>
      <c r="B1354" s="18" t="s">
        <v>4535</v>
      </c>
      <c r="C1354" s="19" t="s">
        <v>4536</v>
      </c>
      <c r="D1354" s="18" t="s">
        <v>4537</v>
      </c>
      <c r="E1354" s="20" t="str">
        <f>HYPERLINK("https://alsi.kz/ru/catalog/mfu-lazernye-monokhromnye/mfp-hp-europe-laserjet-m141ca-7md75ab19/","https://alsi.kz/ru/catalog/mfu-lazernye-monokhromnye/mfp-hp-europe-laserjet-m141ca-7md75ab19/")</f>
        <v>https://alsi.kz/ru/catalog/mfu-lazernye-monokhromnye/mfp-hp-europe-laserjet-m141ca-7md75ab19/</v>
      </c>
    </row>
    <row r="1355" spans="1:5" ht="15" outlineLevel="3">
      <c r="A1355" s="18">
        <v>210742</v>
      </c>
      <c r="B1355" s="18" t="s">
        <v>4538</v>
      </c>
      <c r="C1355" s="19" t="s">
        <v>4539</v>
      </c>
      <c r="D1355" s="18" t="s">
        <v>4540</v>
      </c>
      <c r="E1355" s="20" t="str">
        <f>HYPERLINK("https://alsi.kz/ru/catalog/mfu-lazernye-monokhromnye/mfp-hp-europe-laserjet-m442dn-8af71ab19/","https://alsi.kz/ru/catalog/mfu-lazernye-monokhromnye/mfp-hp-europe-laserjet-m442dn-8af71ab19/")</f>
        <v>https://alsi.kz/ru/catalog/mfu-lazernye-monokhromnye/mfp-hp-europe-laserjet-m442dn-8af71ab19/</v>
      </c>
    </row>
    <row r="1356" spans="1:5" ht="15" outlineLevel="3">
      <c r="A1356" s="18">
        <v>210744</v>
      </c>
      <c r="B1356" s="18" t="s">
        <v>4541</v>
      </c>
      <c r="C1356" s="19" t="s">
        <v>4542</v>
      </c>
      <c r="D1356" s="18" t="s">
        <v>4543</v>
      </c>
      <c r="E1356" s="20" t="str">
        <f>HYPERLINK("https://alsi.kz/ru/catalog/mfu-lazernye-monokhromnye/mfp-hp-europe-laserjet-m443nda-8af72ab19/","https://alsi.kz/ru/catalog/mfu-lazernye-monokhromnye/mfp-hp-europe-laserjet-m443nda-8af72ab19/")</f>
        <v>https://alsi.kz/ru/catalog/mfu-lazernye-monokhromnye/mfp-hp-europe-laserjet-m443nda-8af72ab19/</v>
      </c>
    </row>
    <row r="1357" spans="1:5" ht="15" outlineLevel="3">
      <c r="A1357" s="18">
        <v>196210</v>
      </c>
      <c r="B1357" s="18" t="s">
        <v>4544</v>
      </c>
      <c r="C1357" s="19" t="s">
        <v>4545</v>
      </c>
      <c r="D1357" s="18" t="s">
        <v>4546</v>
      </c>
      <c r="E1357" s="20" t="str">
        <f>HYPERLINK("https://alsi.kz/ru/catalog/mfu-lazernye-monokhromnye/mfp-hp-europe-laserjet-pro-m428fdn-w1a29ab19/","https://alsi.kz/ru/catalog/mfu-lazernye-monokhromnye/mfp-hp-europe-laserjet-pro-m428fdn-w1a29ab19/")</f>
        <v>https://alsi.kz/ru/catalog/mfu-lazernye-monokhromnye/mfp-hp-europe-laserjet-pro-m428fdn-w1a29ab19/</v>
      </c>
    </row>
    <row r="1358" spans="1:5" ht="15" outlineLevel="3">
      <c r="A1358" s="18">
        <v>219965</v>
      </c>
      <c r="B1358" s="18" t="s">
        <v>4547</v>
      </c>
      <c r="C1358" s="19" t="s">
        <v>4548</v>
      </c>
      <c r="D1358" s="18" t="s">
        <v>4549</v>
      </c>
      <c r="E1358" s="20" t="str">
        <f>HYPERLINK("https://alsi.kz/ru/catalog/mfu-lazernye-monokhromnye/mfp-hp-europe-laserjet-pro-m428fdn-w1a32ab09/","https://alsi.kz/ru/catalog/mfu-lazernye-monokhromnye/mfp-hp-europe-laserjet-pro-m428fdn-w1a32ab09/")</f>
        <v>https://alsi.kz/ru/catalog/mfu-lazernye-monokhromnye/mfp-hp-europe-laserjet-pro-m428fdn-w1a32ab09/</v>
      </c>
    </row>
    <row r="1359" spans="1:5" ht="15" outlineLevel="3">
      <c r="A1359" s="18">
        <v>236678</v>
      </c>
      <c r="B1359" s="18" t="s">
        <v>4550</v>
      </c>
      <c r="C1359" s="19" t="s">
        <v>4551</v>
      </c>
      <c r="D1359" s="18" t="s">
        <v>4552</v>
      </c>
      <c r="E1359" s="20" t="str">
        <f>HYPERLINK("https://alsi.kz/ru/catalog/mfu-lazernye-monokhromnye/mfp-hp-europe-tank-1602w-2r3e8ab19/","https://alsi.kz/ru/catalog/mfu-lazernye-monokhromnye/mfp-hp-europe-tank-1602w-2r3e8ab19/")</f>
        <v>https://alsi.kz/ru/catalog/mfu-lazernye-monokhromnye/mfp-hp-europe-tank-1602w-2r3e8ab19/</v>
      </c>
    </row>
    <row r="1360" spans="1:5" ht="15" outlineLevel="3">
      <c r="A1360" s="18">
        <v>230963</v>
      </c>
      <c r="B1360" s="18" t="s">
        <v>4553</v>
      </c>
      <c r="C1360" s="19" t="s">
        <v>4554</v>
      </c>
      <c r="D1360" s="18" t="s">
        <v>4555</v>
      </c>
      <c r="E1360" s="20" t="str">
        <f>HYPERLINK("https://alsi.kz/ru/catalog/mfu-lazernye-monokhromnye/mfp-hp-europe-laserjet-tank-2602dn-2r3f0ab19/","https://alsi.kz/ru/catalog/mfu-lazernye-monokhromnye/mfp-hp-europe-laserjet-tank-2602dn-2r3f0ab19/")</f>
        <v>https://alsi.kz/ru/catalog/mfu-lazernye-monokhromnye/mfp-hp-europe-laserjet-tank-2602dn-2r3f0ab19/</v>
      </c>
    </row>
    <row r="1361" spans="1:5" ht="15" outlineLevel="3">
      <c r="A1361" s="18">
        <v>230964</v>
      </c>
      <c r="B1361" s="18" t="s">
        <v>4556</v>
      </c>
      <c r="C1361" s="19" t="s">
        <v>4557</v>
      </c>
      <c r="D1361" s="18" t="s">
        <v>4558</v>
      </c>
      <c r="E1361" s="20" t="str">
        <f>HYPERLINK("https://alsi.kz/ru/catalog/mfu-lazernye-monokhromnye/mfp-hp-europe-laserjet-tank-2602sdn-2r7f6ab19/","https://alsi.kz/ru/catalog/mfu-lazernye-monokhromnye/mfp-hp-europe-laserjet-tank-2602sdn-2r7f6ab19/")</f>
        <v>https://alsi.kz/ru/catalog/mfu-lazernye-monokhromnye/mfp-hp-europe-laserjet-tank-2602sdn-2r7f6ab19/</v>
      </c>
    </row>
    <row r="1362" spans="1:5" ht="15" outlineLevel="3">
      <c r="A1362" s="18">
        <v>212694</v>
      </c>
      <c r="B1362" s="18" t="s">
        <v>4559</v>
      </c>
      <c r="C1362" s="19" t="s">
        <v>4560</v>
      </c>
      <c r="D1362" s="18" t="s">
        <v>4561</v>
      </c>
      <c r="E1362" s="20" t="str">
        <f>HYPERLINK("https://alsi.kz/ru/catalog/mfu-lazernye-monokhromnye/mfp-hp-europe-m236sdw-9yg09ab19/","https://alsi.kz/ru/catalog/mfu-lazernye-monokhromnye/mfp-hp-europe-m236sdw-9yg09ab19/")</f>
        <v>https://alsi.kz/ru/catalog/mfu-lazernye-monokhromnye/mfp-hp-europe-m236sdw-9yg09ab19/</v>
      </c>
    </row>
    <row r="1363" spans="1:5" ht="15" outlineLevel="3">
      <c r="A1363" s="18" t="s">
        <v>4562</v>
      </c>
      <c r="B1363" s="18" t="s">
        <v>4563</v>
      </c>
      <c r="C1363" s="19" t="s">
        <v>4564</v>
      </c>
      <c r="D1363" s="18" t="s">
        <v>4565</v>
      </c>
      <c r="E1363" s="20" t="str">
        <f>HYPERLINK("https://alsi.kz/ru/catalog/mfu-lazernye-monokhromnye/mfu-xerox-b1022dn-b1022v_b/","https://alsi.kz/ru/catalog/mfu-lazernye-monokhromnye/mfu-xerox-b1022dn-b1022v_b/")</f>
        <v>https://alsi.kz/ru/catalog/mfu-lazernye-monokhromnye/mfu-xerox-b1022dn-b1022v_b/</v>
      </c>
    </row>
    <row r="1364" spans="1:5" ht="15" outlineLevel="3">
      <c r="A1364" s="18" t="s">
        <v>4566</v>
      </c>
      <c r="B1364" s="18" t="s">
        <v>4567</v>
      </c>
      <c r="C1364" s="19" t="s">
        <v>4568</v>
      </c>
      <c r="D1364" s="18" t="s">
        <v>4569</v>
      </c>
      <c r="E1364" s="20" t="str">
        <f>HYPERLINK("https://alsi.kz/ru/catalog/mfu-lazernye-monokhromnye/mfu-xerox-b1025dn-b1025v_b/","https://alsi.kz/ru/catalog/mfu-lazernye-monokhromnye/mfu-xerox-b1025dn-b1025v_b/")</f>
        <v>https://alsi.kz/ru/catalog/mfu-lazernye-monokhromnye/mfu-xerox-b1025dn-b1025v_b/</v>
      </c>
    </row>
    <row r="1365" spans="1:5" ht="15" outlineLevel="3">
      <c r="A1365" s="18" t="s">
        <v>4570</v>
      </c>
      <c r="B1365" s="18" t="s">
        <v>4571</v>
      </c>
      <c r="C1365" s="19" t="s">
        <v>4572</v>
      </c>
      <c r="D1365" s="18" t="s">
        <v>4573</v>
      </c>
      <c r="E1365" s="20" t="str">
        <f>HYPERLINK("https://alsi.kz/ru/catalog/mfu-lazernye-monokhromnye/mfu-xerox-b305dni-b305v_dni-28m/","https://alsi.kz/ru/catalog/mfu-lazernye-monokhromnye/mfu-xerox-b305dni-b305v_dni-28m/")</f>
        <v>https://alsi.kz/ru/catalog/mfu-lazernye-monokhromnye/mfu-xerox-b305dni-b305v_dni-28m/</v>
      </c>
    </row>
    <row r="1366" spans="1:5" ht="15" outlineLevel="3">
      <c r="A1366" s="18" t="s">
        <v>4574</v>
      </c>
      <c r="B1366" s="18" t="s">
        <v>4575</v>
      </c>
      <c r="C1366" s="19" t="s">
        <v>4576</v>
      </c>
      <c r="D1366" s="18" t="s">
        <v>4577</v>
      </c>
      <c r="E1366" s="20" t="str">
        <f>HYPERLINK("https://alsi.kz/ru/catalog/mfu-lazernye-monokhromnye/mfu-xerox-b315dni-b315v_dni-r3g/","https://alsi.kz/ru/catalog/mfu-lazernye-monokhromnye/mfu-xerox-b315dni-b315v_dni-r3g/")</f>
        <v>https://alsi.kz/ru/catalog/mfu-lazernye-monokhromnye/mfu-xerox-b315dni-b315v_dni-r3g/</v>
      </c>
    </row>
    <row r="1367" spans="1:5" ht="15" outlineLevel="3">
      <c r="A1367" s="18" t="s">
        <v>4578</v>
      </c>
      <c r="B1367" s="18" t="s">
        <v>4579</v>
      </c>
      <c r="C1367" s="19" t="s">
        <v>4580</v>
      </c>
      <c r="D1367" s="18" t="s">
        <v>4581</v>
      </c>
      <c r="E1367" s="20" t="str">
        <f>HYPERLINK("https://alsi.kz/ru/catalog/mfu-lazernye-monokhromnye/mfu-monohromnoe-hp-laserjet-m442dn-8af71a-a3-1200x1200-dpi-24-ppm-ethernet-usb-20-no-adf-8af/","https://alsi.kz/ru/catalog/mfu-lazernye-monokhromnye/mfu-monohromnoe-hp-laserjet-m442dn-8af71a-a3-1200x1200-dpi-24-ppm-ethernet-usb-20-no-adf-8af/")</f>
        <v>https://alsi.kz/ru/catalog/mfu-lazernye-monokhromnye/mfu-monohromnoe-hp-laserjet-m442dn-8af71a-a3-1200x1200-dpi-24-ppm-ethernet-usb-20-no-adf-8af/</v>
      </c>
    </row>
    <row r="1368" spans="1:5" ht="15" outlineLevel="3">
      <c r="A1368" s="18" t="s">
        <v>4582</v>
      </c>
      <c r="B1368" s="18" t="s">
        <v>4583</v>
      </c>
      <c r="C1368" s="19" t="s">
        <v>4584</v>
      </c>
      <c r="D1368" s="18" t="s">
        <v>4585</v>
      </c>
      <c r="E1368" s="20" t="str">
        <f>HYPERLINK("https://alsi.kz/ru/catalog/mfu-lazernye-monokhromnye/mfu-monohromnoe-hp-laserjet-m443nda-8af72a-a3-1200x1200-dpi-25-ppm-ethernet-usb-20-adf-8af72/","https://alsi.kz/ru/catalog/mfu-lazernye-monokhromnye/mfu-monohromnoe-hp-laserjet-m443nda-8af72a-a3-1200x1200-dpi-25-ppm-ethernet-usb-20-adf-8af72/")</f>
        <v>https://alsi.kz/ru/catalog/mfu-lazernye-monokhromnye/mfu-monohromnoe-hp-laserjet-m443nda-8af72a-a3-1200x1200-dpi-25-ppm-ethernet-usb-20-adf-8af72/</v>
      </c>
    </row>
    <row r="1369" spans="1:5" ht="15" outlineLevel="3">
      <c r="A1369" s="18">
        <v>236471</v>
      </c>
      <c r="B1369" s="18" t="s">
        <v>4586</v>
      </c>
      <c r="C1369" s="19" t="s">
        <v>4587</v>
      </c>
      <c r="D1369" s="18" t="s">
        <v>4588</v>
      </c>
      <c r="E1369" s="20" t="str">
        <f>HYPERLINK("https://alsi.kz/ru/catalog/mfu-lazernye-monokhromnye/printer-canon-lbp122dw-5620c001/","https://alsi.kz/ru/catalog/mfu-lazernye-monokhromnye/printer-canon-lbp122dw-5620c001/")</f>
        <v>https://alsi.kz/ru/catalog/mfu-lazernye-monokhromnye/printer-canon-lbp122dw-5620c001/</v>
      </c>
    </row>
    <row r="1370" spans="1:5" ht="15" outlineLevel="3">
      <c r="A1370" s="18">
        <v>236677</v>
      </c>
      <c r="B1370" s="18" t="s">
        <v>4589</v>
      </c>
      <c r="C1370" s="19" t="s">
        <v>4590</v>
      </c>
      <c r="D1370" s="18" t="s">
        <v>4591</v>
      </c>
      <c r="E1370" s="20" t="str">
        <f>HYPERLINK("https://alsi.kz/ru/catalog/mfu-lazernye-monokhromnye/printer-hp-europe-tank-2502dw-2r3e3ab19/","https://alsi.kz/ru/catalog/mfu-lazernye-monokhromnye/printer-hp-europe-tank-2502dw-2r3e3ab19/")</f>
        <v>https://alsi.kz/ru/catalog/mfu-lazernye-monokhromnye/printer-hp-europe-tank-2502dw-2r3e3ab19/</v>
      </c>
    </row>
    <row r="1371" spans="1:5" ht="15" outlineLevel="2">
      <c r="A1371" s="15" t="s">
        <v>4592</v>
      </c>
      <c r="B1371" s="16"/>
      <c r="C1371" s="16"/>
      <c r="D1371" s="17"/>
      <c r="E1371" s="14" t="str">
        <f>HYPERLINK("http://alsi.kz/ru/catalog/mfu-lazernye-tsvetnye/","http://alsi.kz/ru/catalog/mfu-lazernye-tsvetnye/")</f>
        <v>http://alsi.kz/ru/catalog/mfu-lazernye-tsvetnye/</v>
      </c>
    </row>
    <row r="1372" spans="1:5" ht="15" outlineLevel="3">
      <c r="A1372" s="18">
        <v>233315</v>
      </c>
      <c r="B1372" s="18" t="s">
        <v>4593</v>
      </c>
      <c r="C1372" s="19" t="s">
        <v>4594</v>
      </c>
      <c r="D1372" s="18" t="s">
        <v>4595</v>
      </c>
      <c r="E1372" s="20" t="str">
        <f>HYPERLINK("https://alsi.kz/ru/catalog/mfu-lazernye-tsvetnye/mfp-canon-imagerunner-2930i-5975c005aa/","https://alsi.kz/ru/catalog/mfu-lazernye-tsvetnye/mfp-canon-imagerunner-2930i-5975c005aa/")</f>
        <v>https://alsi.kz/ru/catalog/mfu-lazernye-tsvetnye/mfp-canon-imagerunner-2930i-5975c005aa/</v>
      </c>
    </row>
    <row r="1373" spans="1:5" ht="15" outlineLevel="3">
      <c r="A1373" s="18">
        <v>237701</v>
      </c>
      <c r="B1373" s="18" t="s">
        <v>4596</v>
      </c>
      <c r="C1373" s="19" t="s">
        <v>4597</v>
      </c>
      <c r="D1373" s="18" t="s">
        <v>4598</v>
      </c>
      <c r="E1373" s="20" t="str">
        <f>HYPERLINK("https://alsi.kz/ru/catalog/mfu-lazernye-tsvetnye/mfp-canon-imagerunner-advance-dx-c3720i-5963c005bundle/","https://alsi.kz/ru/catalog/mfu-lazernye-tsvetnye/mfp-canon-imagerunner-advance-dx-c3720i-5963c005bundle/")</f>
        <v>https://alsi.kz/ru/catalog/mfu-lazernye-tsvetnye/mfp-canon-imagerunner-advance-dx-c3720i-5963c005bundle/</v>
      </c>
    </row>
    <row r="1374" spans="1:5" ht="15" outlineLevel="3">
      <c r="A1374" s="18">
        <v>233220</v>
      </c>
      <c r="B1374" s="18" t="s">
        <v>4599</v>
      </c>
      <c r="C1374" s="19" t="s">
        <v>4600</v>
      </c>
      <c r="D1374" s="18" t="s">
        <v>4601</v>
      </c>
      <c r="E1374" s="20" t="str">
        <f>HYPERLINK("https://alsi.kz/ru/catalog/mfu-lazernye-tsvetnye/mfp-canon-i-sensys-mf651cw-5158c009bundle/","https://alsi.kz/ru/catalog/mfu-lazernye-tsvetnye/mfp-canon-i-sensys-mf651cw-5158c009bundle/")</f>
        <v>https://alsi.kz/ru/catalog/mfu-lazernye-tsvetnye/mfp-canon-i-sensys-mf651cw-5158c009bundle/</v>
      </c>
    </row>
    <row r="1375" spans="1:5" ht="15" outlineLevel="3">
      <c r="A1375" s="18">
        <v>227041</v>
      </c>
      <c r="B1375" s="18" t="s">
        <v>4602</v>
      </c>
      <c r="C1375" s="19" t="s">
        <v>4603</v>
      </c>
      <c r="D1375" s="18" t="s">
        <v>4604</v>
      </c>
      <c r="E1375" s="20" t="str">
        <f>HYPERLINK("https://alsi.kz/ru/catalog/mfu-lazernye-tsvetnye/mfp-canon-i-sensys-mf754cdw-5455c023/","https://alsi.kz/ru/catalog/mfu-lazernye-tsvetnye/mfp-canon-i-sensys-mf754cdw-5455c023/")</f>
        <v>https://alsi.kz/ru/catalog/mfu-lazernye-tsvetnye/mfp-canon-i-sensys-mf754cdw-5455c023/</v>
      </c>
    </row>
    <row r="1376" spans="1:5" ht="15" outlineLevel="3">
      <c r="A1376" s="18">
        <v>217134</v>
      </c>
      <c r="B1376" s="18" t="s">
        <v>4605</v>
      </c>
      <c r="C1376" s="19" t="s">
        <v>4606</v>
      </c>
      <c r="D1376" s="18" t="s">
        <v>4607</v>
      </c>
      <c r="E1376" s="20" t="str">
        <f>HYPERLINK("https://alsi.kz/ru/catalog/mfu-lazernye-tsvetnye/mfp-hp-europe-color-laserjet-enterprise-m480f-3qa55ab19/","https://alsi.kz/ru/catalog/mfu-lazernye-tsvetnye/mfp-hp-europe-color-laserjet-enterprise-m480f-3qa55ab19/")</f>
        <v>https://alsi.kz/ru/catalog/mfu-lazernye-tsvetnye/mfp-hp-europe-color-laserjet-enterprise-m480f-3qa55ab19/</v>
      </c>
    </row>
    <row r="1377" spans="1:5" ht="15" outlineLevel="3">
      <c r="A1377" s="18">
        <v>206747</v>
      </c>
      <c r="B1377" s="18" t="s">
        <v>4608</v>
      </c>
      <c r="C1377" s="19" t="s">
        <v>4609</v>
      </c>
      <c r="D1377" s="18" t="s">
        <v>4610</v>
      </c>
      <c r="E1377" s="20" t="str">
        <f>HYPERLINK("https://alsi.kz/ru/catalog/mfu-lazernye-tsvetnye/mfp-hp-europe-color-laserjet-pro-m183fw-7kw56ab19/","https://alsi.kz/ru/catalog/mfu-lazernye-tsvetnye/mfp-hp-europe-color-laserjet-pro-m183fw-7kw56ab19/")</f>
        <v>https://alsi.kz/ru/catalog/mfu-lazernye-tsvetnye/mfp-hp-europe-color-laserjet-pro-m183fw-7kw56ab19/</v>
      </c>
    </row>
    <row r="1378" spans="1:5" ht="15" outlineLevel="3">
      <c r="A1378" s="18">
        <v>208491</v>
      </c>
      <c r="B1378" s="18" t="s">
        <v>4611</v>
      </c>
      <c r="C1378" s="19" t="s">
        <v>4612</v>
      </c>
      <c r="D1378" s="18" t="s">
        <v>4613</v>
      </c>
      <c r="E1378" s="20" t="str">
        <f>HYPERLINK("https://alsi.kz/ru/catalog/mfu-lazernye-tsvetnye/mfp-hp-europe-color-laserjet-pro-m283fdn-7kw74ab19/","https://alsi.kz/ru/catalog/mfu-lazernye-tsvetnye/mfp-hp-europe-color-laserjet-pro-m283fdn-7kw74ab19/")</f>
        <v>https://alsi.kz/ru/catalog/mfu-lazernye-tsvetnye/mfp-hp-europe-color-laserjet-pro-m283fdn-7kw74ab19/</v>
      </c>
    </row>
    <row r="1379" spans="1:5" ht="15" outlineLevel="3">
      <c r="A1379" s="18">
        <v>210738</v>
      </c>
      <c r="B1379" s="18" t="s">
        <v>4614</v>
      </c>
      <c r="C1379" s="19" t="s">
        <v>4615</v>
      </c>
      <c r="D1379" s="18" t="s">
        <v>4616</v>
      </c>
      <c r="E1379" s="20" t="str">
        <f>HYPERLINK("https://alsi.kz/ru/catalog/mfu-lazernye-tsvetnye/mfp-hp-europe-color-laserjet-pro-m283fdw-7kw75ab19/","https://alsi.kz/ru/catalog/mfu-lazernye-tsvetnye/mfp-hp-europe-color-laserjet-pro-m283fdw-7kw75ab19/")</f>
        <v>https://alsi.kz/ru/catalog/mfu-lazernye-tsvetnye/mfp-hp-europe-color-laserjet-pro-m283fdw-7kw75ab19/</v>
      </c>
    </row>
    <row r="1380" spans="1:5" ht="15" outlineLevel="3">
      <c r="A1380" s="18">
        <v>210737</v>
      </c>
      <c r="B1380" s="18" t="s">
        <v>4617</v>
      </c>
      <c r="C1380" s="19" t="s">
        <v>4618</v>
      </c>
      <c r="D1380" s="18" t="s">
        <v>4619</v>
      </c>
      <c r="E1380" s="20" t="str">
        <f>HYPERLINK("https://alsi.kz/ru/catalog/mfu-lazernye-tsvetnye/mfp-hp-europe-color-laserjet-pro-mfp-m182n-7kw54ab19/","https://alsi.kz/ru/catalog/mfu-lazernye-tsvetnye/mfp-hp-europe-color-laserjet-pro-mfp-m182n-7kw54ab19/")</f>
        <v>https://alsi.kz/ru/catalog/mfu-lazernye-tsvetnye/mfp-hp-europe-color-laserjet-pro-mfp-m182n-7kw54ab19/</v>
      </c>
    </row>
    <row r="1381" spans="1:5" ht="15" outlineLevel="3">
      <c r="A1381" s="18">
        <v>237090</v>
      </c>
      <c r="B1381" s="18" t="s">
        <v>4620</v>
      </c>
      <c r="C1381" s="19" t="s">
        <v>4621</v>
      </c>
      <c r="D1381" s="18" t="s">
        <v>4622</v>
      </c>
      <c r="E1381" s="20" t="str">
        <f>HYPERLINK("https://alsi.kz/ru/catalog/mfu-lazernye-tsvetnye/mfp-hp-europe-laserjet-pro-4303dw-5hh65ab19/","https://alsi.kz/ru/catalog/mfu-lazernye-tsvetnye/mfp-hp-europe-laserjet-pro-4303dw-5hh65ab19/")</f>
        <v>https://alsi.kz/ru/catalog/mfu-lazernye-tsvetnye/mfp-hp-europe-laserjet-pro-4303dw-5hh65ab19/</v>
      </c>
    </row>
    <row r="1382" spans="1:5" ht="15" outlineLevel="3">
      <c r="A1382" s="18" t="s">
        <v>4623</v>
      </c>
      <c r="B1382" s="18" t="s">
        <v>4624</v>
      </c>
      <c r="C1382" s="19" t="s">
        <v>4625</v>
      </c>
      <c r="D1382" s="18" t="s">
        <v>4626</v>
      </c>
      <c r="E1382" s="20" t="str">
        <f>HYPERLINK("https://alsi.kz/ru/catalog/mfu-lazernye-tsvetnye/cvetnoe-lazernoe-mfu-canon-i-s-mf754cdw-5455c023aa/","https://alsi.kz/ru/catalog/mfu-lazernye-tsvetnye/cvetnoe-lazernoe-mfu-canon-i-s-mf754cdw-5455c023aa/")</f>
        <v>https://alsi.kz/ru/catalog/mfu-lazernye-tsvetnye/cvetnoe-lazernoe-mfu-canon-i-s-mf754cdw-5455c023aa/</v>
      </c>
    </row>
    <row r="1383" spans="1:5" ht="15" outlineLevel="3">
      <c r="A1383" s="18" t="s">
        <v>4627</v>
      </c>
      <c r="B1383" s="18" t="s">
        <v>4628</v>
      </c>
      <c r="C1383" s="19" t="s">
        <v>4629</v>
      </c>
      <c r="D1383" s="18" t="s">
        <v>4630</v>
      </c>
      <c r="E1383" s="20" t="str">
        <f>HYPERLINK("https://alsi.kz/ru/catalog/mfu-lazernye-tsvetnye/cvetnoe-mfu-xerox-c235dni-c235v_dni-f76/","https://alsi.kz/ru/catalog/mfu-lazernye-tsvetnye/cvetnoe-mfu-xerox-c235dni-c235v_dni-f76/")</f>
        <v>https://alsi.kz/ru/catalog/mfu-lazernye-tsvetnye/cvetnoe-mfu-xerox-c235dni-c235v_dni-f76/</v>
      </c>
    </row>
    <row r="1384" spans="1:5" ht="15" outlineLevel="3">
      <c r="A1384" s="18" t="s">
        <v>4631</v>
      </c>
      <c r="B1384" s="18" t="s">
        <v>4632</v>
      </c>
      <c r="C1384" s="19" t="s">
        <v>4633</v>
      </c>
      <c r="D1384" s="18" t="s">
        <v>4634</v>
      </c>
      <c r="E1384" s="20" t="str">
        <f>HYPERLINK("https://alsi.kz/ru/catalog/mfu-lazernye-tsvetnye/cvetnoe-mfu-xerox-c315dni-c315v_dni-ftp/","https://alsi.kz/ru/catalog/mfu-lazernye-tsvetnye/cvetnoe-mfu-xerox-c315dni-c315v_dni-ftp/")</f>
        <v>https://alsi.kz/ru/catalog/mfu-lazernye-tsvetnye/cvetnoe-mfu-xerox-c315dni-c315v_dni-ftp/</v>
      </c>
    </row>
    <row r="1385" spans="1:5" ht="15" outlineLevel="2">
      <c r="A1385" s="15" t="s">
        <v>4635</v>
      </c>
      <c r="B1385" s="16"/>
      <c r="C1385" s="16"/>
      <c r="D1385" s="17"/>
      <c r="E1385" s="14" t="str">
        <f>HYPERLINK("http://alsi.kz/ru/catalog/printery-lazernye-monokhromnye/","http://alsi.kz/ru/catalog/printery-lazernye-monokhromnye/")</f>
        <v>http://alsi.kz/ru/catalog/printery-lazernye-monokhromnye/</v>
      </c>
    </row>
    <row r="1386" spans="1:5" ht="15" outlineLevel="3">
      <c r="A1386" s="18">
        <v>237706</v>
      </c>
      <c r="B1386" s="18" t="s">
        <v>4636</v>
      </c>
      <c r="C1386" s="19" t="s">
        <v>4637</v>
      </c>
      <c r="D1386" s="18" t="s">
        <v>4638</v>
      </c>
      <c r="E1386" s="20" t="str">
        <f>HYPERLINK("https://alsi.kz/ru/catalog/printery-lazernye-monokhromnye/printer-canon-i-sensys-lbp243dw-5952c013/","https://alsi.kz/ru/catalog/printery-lazernye-monokhromnye/printer-canon-i-sensys-lbp243dw-5952c013/")</f>
        <v>https://alsi.kz/ru/catalog/printery-lazernye-monokhromnye/printer-canon-i-sensys-lbp243dw-5952c013/</v>
      </c>
    </row>
    <row r="1387" spans="1:5" ht="15" outlineLevel="3">
      <c r="A1387" s="18">
        <v>237707</v>
      </c>
      <c r="B1387" s="18" t="s">
        <v>4639</v>
      </c>
      <c r="C1387" s="19" t="s">
        <v>4640</v>
      </c>
      <c r="D1387" s="18" t="s">
        <v>4641</v>
      </c>
      <c r="E1387" s="20" t="str">
        <f>HYPERLINK("https://alsi.kz/ru/catalog/printery-lazernye-monokhromnye/printer-canon-i-sensys-lbp246dw-5952c006/","https://alsi.kz/ru/catalog/printery-lazernye-monokhromnye/printer-canon-i-sensys-lbp246dw-5952c006/")</f>
        <v>https://alsi.kz/ru/catalog/printery-lazernye-monokhromnye/printer-canon-i-sensys-lbp246dw-5952c006/</v>
      </c>
    </row>
    <row r="1388" spans="1:5" ht="15" outlineLevel="3">
      <c r="A1388" s="18">
        <v>230299</v>
      </c>
      <c r="B1388" s="18" t="s">
        <v>4642</v>
      </c>
      <c r="C1388" s="19" t="s">
        <v>4643</v>
      </c>
      <c r="D1388" s="18" t="s">
        <v>4644</v>
      </c>
      <c r="E1388" s="20" t="str">
        <f>HYPERLINK("https://alsi.kz/ru/catalog/printery-lazernye-monokhromnye/printer-canon-i-sensys-lbp325x-3515c004/","https://alsi.kz/ru/catalog/printery-lazernye-monokhromnye/printer-canon-i-sensys-lbp325x-3515c004/")</f>
        <v>https://alsi.kz/ru/catalog/printery-lazernye-monokhromnye/printer-canon-i-sensys-lbp325x-3515c004/</v>
      </c>
    </row>
    <row r="1389" spans="1:5" ht="15" outlineLevel="3">
      <c r="A1389" s="18">
        <v>233141</v>
      </c>
      <c r="B1389" s="18" t="s">
        <v>4645</v>
      </c>
      <c r="C1389" s="19" t="s">
        <v>4646</v>
      </c>
      <c r="D1389" s="18" t="s">
        <v>4647</v>
      </c>
      <c r="E1389" s="20" t="str">
        <f>HYPERLINK("https://alsi.kz/ru/catalog/printery-lazernye-monokhromnye/printer-hp-europe-laserjet-enterprise-m406dn-3pz15ab19/","https://alsi.kz/ru/catalog/printery-lazernye-monokhromnye/printer-hp-europe-laserjet-enterprise-m406dn-3pz15ab19/")</f>
        <v>https://alsi.kz/ru/catalog/printery-lazernye-monokhromnye/printer-hp-europe-laserjet-enterprise-m406dn-3pz15ab19/</v>
      </c>
    </row>
    <row r="1390" spans="1:5" ht="15" outlineLevel="3">
      <c r="A1390" s="18">
        <v>198408</v>
      </c>
      <c r="B1390" s="18" t="s">
        <v>4648</v>
      </c>
      <c r="C1390" s="19" t="s">
        <v>4649</v>
      </c>
      <c r="D1390" s="18" t="s">
        <v>4650</v>
      </c>
      <c r="E1390" s="20" t="str">
        <f>HYPERLINK("https://alsi.kz/ru/catalog/printery-lazernye-monokhromnye/printer-hp-europe-laserjet-enterprise-m507dn-1pv87ab19/","https://alsi.kz/ru/catalog/printery-lazernye-monokhromnye/printer-hp-europe-laserjet-enterprise-m507dn-1pv87ab19/")</f>
        <v>https://alsi.kz/ru/catalog/printery-lazernye-monokhromnye/printer-hp-europe-laserjet-enterprise-m507dn-1pv87ab19/</v>
      </c>
    </row>
    <row r="1391" spans="1:5" ht="15" outlineLevel="3">
      <c r="A1391" s="18">
        <v>224955</v>
      </c>
      <c r="B1391" s="18" t="s">
        <v>4651</v>
      </c>
      <c r="C1391" s="19" t="s">
        <v>4652</v>
      </c>
      <c r="D1391" s="18" t="s">
        <v>4653</v>
      </c>
      <c r="E1391" s="20" t="str">
        <f>HYPERLINK("https://alsi.kz/ru/catalog/printery-lazernye-monokhromnye/printer-hp-europe-laserjet-pro-4003dn-2z609ab19/","https://alsi.kz/ru/catalog/printery-lazernye-monokhromnye/printer-hp-europe-laserjet-pro-4003dn-2z609ab19/")</f>
        <v>https://alsi.kz/ru/catalog/printery-lazernye-monokhromnye/printer-hp-europe-laserjet-pro-4003dn-2z609ab19/</v>
      </c>
    </row>
    <row r="1392" spans="1:5" ht="15" outlineLevel="3">
      <c r="A1392" s="18">
        <v>231808</v>
      </c>
      <c r="B1392" s="18" t="s">
        <v>4654</v>
      </c>
      <c r="C1392" s="19" t="s">
        <v>4655</v>
      </c>
      <c r="D1392" s="18" t="s">
        <v>4656</v>
      </c>
      <c r="E1392" s="20" t="str">
        <f>HYPERLINK("https://alsi.kz/ru/catalog/printery-lazernye-monokhromnye/printer-hp-europe-laserjet-pro-4003dw-2z610ab19/","https://alsi.kz/ru/catalog/printery-lazernye-monokhromnye/printer-hp-europe-laserjet-pro-4003dw-2z610ab19/")</f>
        <v>https://alsi.kz/ru/catalog/printery-lazernye-monokhromnye/printer-hp-europe-laserjet-pro-4003dw-2z610ab19/</v>
      </c>
    </row>
    <row r="1393" spans="1:5" ht="15" outlineLevel="3">
      <c r="A1393" s="18">
        <v>239135</v>
      </c>
      <c r="B1393" s="18" t="s">
        <v>4657</v>
      </c>
      <c r="C1393" s="19" t="s">
        <v>4658</v>
      </c>
      <c r="D1393" s="18" t="s">
        <v>4659</v>
      </c>
      <c r="E1393" s="20" t="str">
        <f>HYPERLINK("https://alsi.kz/ru/catalog/printery-lazernye-monokhromnye/printer-hp-europe-laserjet-tank-1502w-2r3e2ab19/","https://alsi.kz/ru/catalog/printery-lazernye-monokhromnye/printer-hp-europe-laserjet-tank-1502w-2r3e2ab19/")</f>
        <v>https://alsi.kz/ru/catalog/printery-lazernye-monokhromnye/printer-hp-europe-laserjet-tank-1502w-2r3e2ab19/</v>
      </c>
    </row>
    <row r="1394" spans="1:5" ht="15" outlineLevel="3">
      <c r="A1394" s="18" t="s">
        <v>4660</v>
      </c>
      <c r="B1394" s="18" t="s">
        <v>4661</v>
      </c>
      <c r="C1394" s="19" t="s">
        <v>4662</v>
      </c>
      <c r="D1394" s="18" t="s">
        <v>4663</v>
      </c>
      <c r="E1394" s="20" t="str">
        <f>HYPERLINK("https://alsi.kz/ru/catalog/printery-lazernye-monokhromnye/printer-xerox-b310dni-b310v_dni-zso/","https://alsi.kz/ru/catalog/printery-lazernye-monokhromnye/printer-xerox-b310dni-b310v_dni-zso/")</f>
        <v>https://alsi.kz/ru/catalog/printery-lazernye-monokhromnye/printer-xerox-b310dni-b310v_dni-zso/</v>
      </c>
    </row>
    <row r="1395" spans="1:5" ht="15" outlineLevel="3">
      <c r="A1395" s="18" t="s">
        <v>4664</v>
      </c>
      <c r="B1395" s="18" t="s">
        <v>4665</v>
      </c>
      <c r="C1395" s="19" t="s">
        <v>4666</v>
      </c>
      <c r="D1395" s="18" t="s">
        <v>4667</v>
      </c>
      <c r="E1395" s="20" t="str">
        <f>HYPERLINK("https://alsi.kz/ru/catalog/printery-lazernye-monokhromnye/printer-xerox-versalink-b400dn-b400v_dn-abi/","https://alsi.kz/ru/catalog/printery-lazernye-monokhromnye/printer-xerox-versalink-b400dn-b400v_dn-abi/")</f>
        <v>https://alsi.kz/ru/catalog/printery-lazernye-monokhromnye/printer-xerox-versalink-b400dn-b400v_dn-abi/</v>
      </c>
    </row>
    <row r="1396" spans="1:5" ht="15" outlineLevel="2">
      <c r="A1396" s="15" t="s">
        <v>4668</v>
      </c>
      <c r="B1396" s="16"/>
      <c r="C1396" s="16"/>
      <c r="D1396" s="17"/>
      <c r="E1396" s="14" t="str">
        <f>HYPERLINK("http://alsi.kz/ru/catalog/printery-lazernye-tsvetnye/","http://alsi.kz/ru/catalog/printery-lazernye-tsvetnye/")</f>
        <v>http://alsi.kz/ru/catalog/printery-lazernye-tsvetnye/</v>
      </c>
    </row>
    <row r="1397" spans="1:5" ht="15" outlineLevel="3">
      <c r="A1397" s="18">
        <v>230302</v>
      </c>
      <c r="B1397" s="18" t="s">
        <v>4669</v>
      </c>
      <c r="C1397" s="19" t="s">
        <v>4670</v>
      </c>
      <c r="D1397" s="18" t="s">
        <v>4671</v>
      </c>
      <c r="E1397" s="20" t="str">
        <f>HYPERLINK("https://alsi.kz/ru/catalog/printery-lazernye-tsvetnye/printer-canon-i-sensys-lbp722cdw-4929c006/","https://alsi.kz/ru/catalog/printery-lazernye-tsvetnye/printer-canon-i-sensys-lbp722cdw-4929c006/")</f>
        <v>https://alsi.kz/ru/catalog/printery-lazernye-tsvetnye/printer-canon-i-sensys-lbp722cdw-4929c006/</v>
      </c>
    </row>
    <row r="1398" spans="1:5" ht="15" outlineLevel="3">
      <c r="A1398" s="18">
        <v>207790</v>
      </c>
      <c r="B1398" s="18" t="s">
        <v>4672</v>
      </c>
      <c r="C1398" s="19" t="s">
        <v>4673</v>
      </c>
      <c r="D1398" s="18" t="s">
        <v>4674</v>
      </c>
      <c r="E1398" s="20" t="str">
        <f>HYPERLINK("https://alsi.kz/ru/catalog/printery-lazernye-tsvetnye/printer-hp-europe-color-laserjet-pro-m255dw-7kw64ab19/","https://alsi.kz/ru/catalog/printery-lazernye-tsvetnye/printer-hp-europe-color-laserjet-pro-m255dw-7kw64ab19/")</f>
        <v>https://alsi.kz/ru/catalog/printery-lazernye-tsvetnye/printer-hp-europe-color-laserjet-pro-m255dw-7kw64ab19/</v>
      </c>
    </row>
    <row r="1399" spans="1:5" ht="15" outlineLevel="3">
      <c r="A1399" s="18">
        <v>237081</v>
      </c>
      <c r="B1399" s="18" t="s">
        <v>4675</v>
      </c>
      <c r="C1399" s="19" t="s">
        <v>4676</v>
      </c>
      <c r="D1399" s="18" t="s">
        <v>4677</v>
      </c>
      <c r="E1399" s="20" t="str">
        <f>HYPERLINK("https://alsi.kz/ru/catalog/printery-lazernye-tsvetnye/printer-hp-europe-laserjet-pro-4203dn-4ra89ab19/","https://alsi.kz/ru/catalog/printery-lazernye-tsvetnye/printer-hp-europe-laserjet-pro-4203dn-4ra89ab19/")</f>
        <v>https://alsi.kz/ru/catalog/printery-lazernye-tsvetnye/printer-hp-europe-laserjet-pro-4203dn-4ra89ab19/</v>
      </c>
    </row>
    <row r="1400" spans="1:5" ht="15" outlineLevel="3">
      <c r="A1400" s="18">
        <v>237089</v>
      </c>
      <c r="B1400" s="18" t="s">
        <v>4678</v>
      </c>
      <c r="C1400" s="19" t="s">
        <v>4679</v>
      </c>
      <c r="D1400" s="18" t="s">
        <v>4680</v>
      </c>
      <c r="E1400" s="20" t="str">
        <f>HYPERLINK("https://alsi.kz/ru/catalog/printery-lazernye-tsvetnye/printer-hp-europe-laserjet-pro-4203dw-5hh48ab19/","https://alsi.kz/ru/catalog/printery-lazernye-tsvetnye/printer-hp-europe-laserjet-pro-4203dw-5hh48ab19/")</f>
        <v>https://alsi.kz/ru/catalog/printery-lazernye-tsvetnye/printer-hp-europe-laserjet-pro-4203dw-5hh48ab19/</v>
      </c>
    </row>
    <row r="1401" spans="1:5" ht="15" outlineLevel="2">
      <c r="A1401" s="15" t="s">
        <v>4681</v>
      </c>
      <c r="B1401" s="16"/>
      <c r="C1401" s="16"/>
      <c r="D1401" s="17"/>
      <c r="E1401" s="14" t="str">
        <f>HYPERLINK("http://alsi.kz/ru/catalog/skanery/","http://alsi.kz/ru/catalog/skanery/")</f>
        <v>http://alsi.kz/ru/catalog/skanery/</v>
      </c>
    </row>
    <row r="1402" spans="1:5" ht="15" outlineLevel="3">
      <c r="A1402" s="18">
        <v>212222</v>
      </c>
      <c r="B1402" s="18" t="s">
        <v>4682</v>
      </c>
      <c r="C1402" s="19" t="s">
        <v>4683</v>
      </c>
      <c r="D1402" s="18" t="s">
        <v>4684</v>
      </c>
      <c r="E1402" s="20" t="str">
        <f>HYPERLINK("https://alsi.kz/ru/catalog/skanery/skaner-canon-imageformula-dr-c225-ii-3258c003/","https://alsi.kz/ru/catalog/skanery/skaner-canon-imageformula-dr-c225-ii-3258c003/")</f>
        <v>https://alsi.kz/ru/catalog/skanery/skaner-canon-imageformula-dr-c225-ii-3258c003/</v>
      </c>
    </row>
    <row r="1403" spans="1:5" ht="15" outlineLevel="3">
      <c r="A1403" s="18">
        <v>170489</v>
      </c>
      <c r="B1403" s="18" t="s">
        <v>4685</v>
      </c>
      <c r="C1403" s="19" t="s">
        <v>4686</v>
      </c>
      <c r="D1403" s="18" t="s">
        <v>4687</v>
      </c>
      <c r="E1403" s="20" t="str">
        <f>HYPERLINK("https://alsi.kz/ru/catalog/skanery/skaner-canon-imageformula-dr-f120-9017b003aa/","https://alsi.kz/ru/catalog/skanery/skaner-canon-imageformula-dr-f120-9017b003aa/")</f>
        <v>https://alsi.kz/ru/catalog/skanery/skaner-canon-imageformula-dr-f120-9017b003aa/</v>
      </c>
    </row>
    <row r="1404" spans="1:5" ht="15" outlineLevel="3">
      <c r="A1404" s="18">
        <v>212203</v>
      </c>
      <c r="B1404" s="18" t="s">
        <v>4688</v>
      </c>
      <c r="C1404" s="19" t="s">
        <v>4689</v>
      </c>
      <c r="D1404" s="18" t="s">
        <v>4690</v>
      </c>
      <c r="E1404" s="20" t="str">
        <f>HYPERLINK("https://alsi.kz/ru/catalog/skanery/skaner-canon-imageformula-dr-s130-4812c001/","https://alsi.kz/ru/catalog/skanery/skaner-canon-imageformula-dr-s130-4812c001/")</f>
        <v>https://alsi.kz/ru/catalog/skanery/skaner-canon-imageformula-dr-s130-4812c001/</v>
      </c>
    </row>
    <row r="1405" spans="1:5" ht="15" outlineLevel="3">
      <c r="A1405" s="18">
        <v>205061</v>
      </c>
      <c r="B1405" s="18" t="s">
        <v>4691</v>
      </c>
      <c r="C1405" s="19" t="s">
        <v>4692</v>
      </c>
      <c r="D1405" s="18" t="s">
        <v>4693</v>
      </c>
      <c r="E1405" s="20" t="str">
        <f>HYPERLINK("https://alsi.kz/ru/catalog/skanery/skaner-canon-imageformula-dr-s150-4044c003/","https://alsi.kz/ru/catalog/skanery/skaner-canon-imageformula-dr-s150-4044c003/")</f>
        <v>https://alsi.kz/ru/catalog/skanery/skaner-canon-imageformula-dr-s150-4044c003/</v>
      </c>
    </row>
    <row r="1406" spans="1:5" ht="15" outlineLevel="3">
      <c r="A1406" s="18">
        <v>170488</v>
      </c>
      <c r="B1406" s="18" t="s">
        <v>4694</v>
      </c>
      <c r="C1406" s="19" t="s">
        <v>4695</v>
      </c>
      <c r="D1406" s="18" t="s">
        <v>4696</v>
      </c>
      <c r="E1406" s="20" t="str">
        <f>HYPERLINK("https://alsi.kz/ru/catalog/skanery/skaner-canon-imageformula-p-208ii-9704b003aa/","https://alsi.kz/ru/catalog/skanery/skaner-canon-imageformula-p-208ii-9704b003aa/")</f>
        <v>https://alsi.kz/ru/catalog/skanery/skaner-canon-imageformula-p-208ii-9704b003aa/</v>
      </c>
    </row>
    <row r="1407" spans="1:5" ht="15" outlineLevel="3">
      <c r="A1407" s="18">
        <v>127282</v>
      </c>
      <c r="B1407" s="18" t="s">
        <v>4697</v>
      </c>
      <c r="C1407" s="19" t="s">
        <v>4698</v>
      </c>
      <c r="D1407" s="18" t="s">
        <v>4699</v>
      </c>
      <c r="E1407" s="20" t="str">
        <f>HYPERLINK("https://alsi.kz/ru/catalog/skanery/skaner-canon-p215-9705b003aa/","https://alsi.kz/ru/catalog/skanery/skaner-canon-p215-9705b003aa/")</f>
        <v>https://alsi.kz/ru/catalog/skanery/skaner-canon-p215-9705b003aa/</v>
      </c>
    </row>
    <row r="1408" spans="1:5" ht="15" outlineLevel="3">
      <c r="A1408" s="18">
        <v>228831</v>
      </c>
      <c r="B1408" s="18" t="s">
        <v>4700</v>
      </c>
      <c r="C1408" s="19" t="s">
        <v>4701</v>
      </c>
      <c r="D1408" s="18" t="s">
        <v>4702</v>
      </c>
      <c r="E1408" s="20" t="str">
        <f>HYPERLINK("https://alsi.kz/ru/catalog/skanery/skaner-canon-nastolnyy-skaner-iriscan-desk-5-pro-s-kameroy-3853v999/","https://alsi.kz/ru/catalog/skanery/skaner-canon-nastolnyy-skaner-iriscan-desk-5-pro-s-kameroy-3853v999/")</f>
        <v>https://alsi.kz/ru/catalog/skanery/skaner-canon-nastolnyy-skaner-iriscan-desk-5-pro-s-kameroy-3853v999/</v>
      </c>
    </row>
    <row r="1409" spans="1:5" ht="15" outlineLevel="3">
      <c r="A1409" s="18" t="s">
        <v>4703</v>
      </c>
      <c r="B1409" s="18" t="s">
        <v>4704</v>
      </c>
      <c r="C1409" s="19" t="s">
        <v>4705</v>
      </c>
      <c r="D1409" s="18" t="s">
        <v>4349</v>
      </c>
      <c r="E1409" s="20" t="str">
        <f>HYPERLINK("https://alsi.kz/ru/catalog/skanery/skaner-epson-perfection-v39ii-b11b268401/","https://alsi.kz/ru/catalog/skanery/skaner-epson-perfection-v39ii-b11b268401/")</f>
        <v>https://alsi.kz/ru/catalog/skanery/skaner-epson-perfection-v39ii-b11b268401/</v>
      </c>
    </row>
    <row r="1410" spans="1:5" ht="15" outlineLevel="3">
      <c r="A1410" s="18">
        <v>213596</v>
      </c>
      <c r="B1410" s="18" t="s">
        <v>4706</v>
      </c>
      <c r="C1410" s="19" t="s">
        <v>4707</v>
      </c>
      <c r="D1410" s="18" t="s">
        <v>4708</v>
      </c>
      <c r="E1410" s="20" t="str">
        <f>HYPERLINK("https://alsi.kz/ru/catalog/skanery/skaner-hp-europe-scanjet-enterprise-flow-n7000-snw1-6fw10ab19/","https://alsi.kz/ru/catalog/skanery/skaner-hp-europe-scanjet-enterprise-flow-n7000-snw1-6fw10ab19/")</f>
        <v>https://alsi.kz/ru/catalog/skanery/skaner-hp-europe-scanjet-enterprise-flow-n7000-snw1-6fw10ab19/</v>
      </c>
    </row>
    <row r="1411" spans="1:5" ht="15" outlineLevel="3">
      <c r="A1411" s="18">
        <v>210734</v>
      </c>
      <c r="B1411" s="18" t="s">
        <v>4709</v>
      </c>
      <c r="C1411" s="19" t="s">
        <v>4710</v>
      </c>
      <c r="D1411" s="18" t="s">
        <v>4711</v>
      </c>
      <c r="E1411" s="20" t="str">
        <f>HYPERLINK("https://alsi.kz/ru/catalog/skanery/skaner-hp-europe-scanjet-pro-2000-s2-6fw06ab19/","https://alsi.kz/ru/catalog/skanery/skaner-hp-europe-scanjet-pro-2000-s2-6fw06ab19/")</f>
        <v>https://alsi.kz/ru/catalog/skanery/skaner-hp-europe-scanjet-pro-2000-s2-6fw06ab19/</v>
      </c>
    </row>
    <row r="1412" spans="1:5" ht="15" outlineLevel="3">
      <c r="A1412" s="18">
        <v>157691</v>
      </c>
      <c r="B1412" s="18" t="s">
        <v>4712</v>
      </c>
      <c r="C1412" s="19" t="s">
        <v>4713</v>
      </c>
      <c r="D1412" s="18" t="s">
        <v>4714</v>
      </c>
      <c r="E1412" s="20" t="str">
        <f>HYPERLINK("https://alsi.kz/ru/catalog/skanery/skaner-hp-europe-scanjet-pro-2500-f1-l2747ab19/","https://alsi.kz/ru/catalog/skanery/skaner-hp-europe-scanjet-pro-2500-f1-l2747ab19/")</f>
        <v>https://alsi.kz/ru/catalog/skanery/skaner-hp-europe-scanjet-pro-2500-f1-l2747ab19/</v>
      </c>
    </row>
    <row r="1413" spans="1:5" ht="15" outlineLevel="3">
      <c r="A1413" s="18">
        <v>228102</v>
      </c>
      <c r="B1413" s="18" t="s">
        <v>4715</v>
      </c>
      <c r="C1413" s="19" t="s">
        <v>4716</v>
      </c>
      <c r="D1413" s="18" t="s">
        <v>4717</v>
      </c>
      <c r="E1413" s="20" t="str">
        <f>HYPERLINK("https://alsi.kz/ru/catalog/skanery/skaner-hp-europe-scanjet-pro-2600-f1-20g05ab19/","https://alsi.kz/ru/catalog/skanery/skaner-hp-europe-scanjet-pro-2600-f1-20g05ab19/")</f>
        <v>https://alsi.kz/ru/catalog/skanery/skaner-hp-europe-scanjet-pro-2600-f1-20g05ab19/</v>
      </c>
    </row>
    <row r="1414" spans="1:5" ht="15" outlineLevel="3">
      <c r="A1414" s="18">
        <v>210741</v>
      </c>
      <c r="B1414" s="18" t="s">
        <v>4718</v>
      </c>
      <c r="C1414" s="19" t="s">
        <v>4719</v>
      </c>
      <c r="D1414" s="18" t="s">
        <v>4720</v>
      </c>
      <c r="E1414" s="20" t="str">
        <f>HYPERLINK("https://alsi.kz/ru/catalog/skanery/skaner-hp-europe-scanjet-pro-n4000-snw1-6fw08ab19/","https://alsi.kz/ru/catalog/skanery/skaner-hp-europe-scanjet-pro-n4000-snw1-6fw08ab19/")</f>
        <v>https://alsi.kz/ru/catalog/skanery/skaner-hp-europe-scanjet-pro-n4000-snw1-6fw08ab19/</v>
      </c>
    </row>
    <row r="1415" spans="1:5" ht="15" outlineLevel="2">
      <c r="A1415" s="15" t="s">
        <v>4721</v>
      </c>
      <c r="B1415" s="16"/>
      <c r="C1415" s="16"/>
      <c r="D1415" s="17"/>
      <c r="E1415" s="14" t="str">
        <f>HYPERLINK("http://alsi.kz/ru/catalog/struynye-mfu/","http://alsi.kz/ru/catalog/struynye-mfu/")</f>
        <v>http://alsi.kz/ru/catalog/struynye-mfu/</v>
      </c>
    </row>
    <row r="1416" spans="1:5" ht="15" outlineLevel="3">
      <c r="A1416" s="18">
        <v>219413</v>
      </c>
      <c r="B1416" s="18" t="s">
        <v>4722</v>
      </c>
      <c r="C1416" s="19" t="s">
        <v>4723</v>
      </c>
      <c r="D1416" s="18" t="s">
        <v>4724</v>
      </c>
      <c r="E1416" s="20" t="str">
        <f>HYPERLINK("https://alsi.kz/ru/catalog/struynye-mfu/mfp-canon-maxify-gx6040-4470c009/","https://alsi.kz/ru/catalog/struynye-mfu/mfp-canon-maxify-gx6040-4470c009/")</f>
        <v>https://alsi.kz/ru/catalog/struynye-mfu/mfp-canon-maxify-gx6040-4470c009/</v>
      </c>
    </row>
    <row r="1417" spans="1:5" ht="15" outlineLevel="3">
      <c r="A1417" s="18">
        <v>179028</v>
      </c>
      <c r="B1417" s="18" t="s">
        <v>4725</v>
      </c>
      <c r="C1417" s="19" t="s">
        <v>4726</v>
      </c>
      <c r="D1417" s="18" t="s">
        <v>4727</v>
      </c>
      <c r="E1417" s="20" t="str">
        <f>HYPERLINK("https://alsi.kz/ru/catalog/struynye-mfu/mfp-canon-pixma-g2410-2313c009aa/","https://alsi.kz/ru/catalog/struynye-mfu/mfp-canon-pixma-g2410-2313c009aa/")</f>
        <v>https://alsi.kz/ru/catalog/struynye-mfu/mfp-canon-pixma-g2410-2313c009aa/</v>
      </c>
    </row>
    <row r="1418" spans="1:5" ht="15" outlineLevel="3">
      <c r="A1418" s="18">
        <v>179029</v>
      </c>
      <c r="B1418" s="18" t="s">
        <v>4728</v>
      </c>
      <c r="C1418" s="19" t="s">
        <v>4729</v>
      </c>
      <c r="D1418" s="18" t="s">
        <v>4730</v>
      </c>
      <c r="E1418" s="20" t="str">
        <f>HYPERLINK("https://alsi.kz/ru/catalog/struynye-mfu/mfp-canon-pixma-g3410-2315c009aa/","https://alsi.kz/ru/catalog/struynye-mfu/mfp-canon-pixma-g3410-2315c009aa/")</f>
        <v>https://alsi.kz/ru/catalog/struynye-mfu/mfp-canon-pixma-g3410-2315c009aa/</v>
      </c>
    </row>
    <row r="1419" spans="1:5" ht="15" outlineLevel="3">
      <c r="A1419" s="18">
        <v>234953</v>
      </c>
      <c r="B1419" s="18" t="s">
        <v>4731</v>
      </c>
      <c r="C1419" s="19" t="s">
        <v>4732</v>
      </c>
      <c r="D1419" s="18" t="s">
        <v>4733</v>
      </c>
      <c r="E1419" s="20" t="str">
        <f>HYPERLINK("https://alsi.kz/ru/catalog/struynye-mfu/mfp-canon-pixma-g3416-2315c052/","https://alsi.kz/ru/catalog/struynye-mfu/mfp-canon-pixma-g3416-2315c052/")</f>
        <v>https://alsi.kz/ru/catalog/struynye-mfu/mfp-canon-pixma-g3416-2315c052/</v>
      </c>
    </row>
    <row r="1420" spans="1:5" ht="15" outlineLevel="3">
      <c r="A1420" s="18">
        <v>217641</v>
      </c>
      <c r="B1420" s="18" t="s">
        <v>4734</v>
      </c>
      <c r="C1420" s="19" t="s">
        <v>4735</v>
      </c>
      <c r="D1420" s="18" t="s">
        <v>4736</v>
      </c>
      <c r="E1420" s="20" t="str">
        <f>HYPERLINK("https://alsi.kz/ru/catalog/struynye-mfu/mfp-canon-pixma-g3420-4467c009/","https://alsi.kz/ru/catalog/struynye-mfu/mfp-canon-pixma-g3420-4467c009/")</f>
        <v>https://alsi.kz/ru/catalog/struynye-mfu/mfp-canon-pixma-g3420-4467c009/</v>
      </c>
    </row>
    <row r="1421" spans="1:5" ht="15" outlineLevel="3">
      <c r="A1421" s="18">
        <v>235051</v>
      </c>
      <c r="B1421" s="18" t="s">
        <v>4737</v>
      </c>
      <c r="C1421" s="19" t="s">
        <v>4738</v>
      </c>
      <c r="D1421" s="18" t="s">
        <v>4739</v>
      </c>
      <c r="E1421" s="20" t="str">
        <f>HYPERLINK("https://alsi.kz/ru/catalog/struynye-mfu/mfp-canon-pixma-g3430-5989c009/","https://alsi.kz/ru/catalog/struynye-mfu/mfp-canon-pixma-g3430-5989c009/")</f>
        <v>https://alsi.kz/ru/catalog/struynye-mfu/mfp-canon-pixma-g3430-5989c009/</v>
      </c>
    </row>
    <row r="1422" spans="1:5" ht="15" outlineLevel="3">
      <c r="A1422" s="18">
        <v>216707</v>
      </c>
      <c r="B1422" s="18" t="s">
        <v>4740</v>
      </c>
      <c r="C1422" s="19" t="s">
        <v>4741</v>
      </c>
      <c r="D1422" s="18" t="s">
        <v>4742</v>
      </c>
      <c r="E1422" s="20" t="str">
        <f>HYPERLINK("https://alsi.kz/ru/catalog/struynye-mfu/mfp-canon-pixma-g640-4620c009/","https://alsi.kz/ru/catalog/struynye-mfu/mfp-canon-pixma-g640-4620c009/")</f>
        <v>https://alsi.kz/ru/catalog/struynye-mfu/mfp-canon-pixma-g640-4620c009/</v>
      </c>
    </row>
    <row r="1423" spans="1:5" ht="15" outlineLevel="3">
      <c r="A1423" s="18">
        <v>170869</v>
      </c>
      <c r="B1423" s="18" t="s">
        <v>4743</v>
      </c>
      <c r="C1423" s="19" t="s">
        <v>4744</v>
      </c>
      <c r="D1423" s="18" t="s">
        <v>4745</v>
      </c>
      <c r="E1423" s="20" t="str">
        <f>HYPERLINK("https://alsi.kz/ru/catalog/struynye-mfu/mfp-hp-europe-officejet-pro-8730-d9l20aa80/","https://alsi.kz/ru/catalog/struynye-mfu/mfp-hp-europe-officejet-pro-8730-d9l20aa80/")</f>
        <v>https://alsi.kz/ru/catalog/struynye-mfu/mfp-hp-europe-officejet-pro-8730-d9l20aa80/</v>
      </c>
    </row>
    <row r="1424" spans="1:5" ht="15" outlineLevel="3">
      <c r="A1424" s="18">
        <v>229827</v>
      </c>
      <c r="B1424" s="18" t="s">
        <v>4746</v>
      </c>
      <c r="C1424" s="19" t="s">
        <v>4747</v>
      </c>
      <c r="D1424" s="18" t="s">
        <v>4748</v>
      </c>
      <c r="E1424" s="20" t="str">
        <f>HYPERLINK("https://alsi.kz/ru/catalog/struynye-mfu/mfp-hp-europe-smart-tank-725-all-in-one-28b51a670/","https://alsi.kz/ru/catalog/struynye-mfu/mfp-hp-europe-smart-tank-725-all-in-one-28b51a670/")</f>
        <v>https://alsi.kz/ru/catalog/struynye-mfu/mfp-hp-europe-smart-tank-725-all-in-one-28b51a670/</v>
      </c>
    </row>
    <row r="1425" spans="1:5" ht="15" outlineLevel="3">
      <c r="A1425" s="18">
        <v>229872</v>
      </c>
      <c r="B1425" s="18" t="s">
        <v>4749</v>
      </c>
      <c r="C1425" s="19" t="s">
        <v>4750</v>
      </c>
      <c r="D1425" s="18" t="s">
        <v>4751</v>
      </c>
      <c r="E1425" s="20" t="str">
        <f>HYPERLINK("https://alsi.kz/ru/catalog/struynye-mfu/mfp-hp-europe-smart-tank-750-6uu47a670/","https://alsi.kz/ru/catalog/struynye-mfu/mfp-hp-europe-smart-tank-750-6uu47a670/")</f>
        <v>https://alsi.kz/ru/catalog/struynye-mfu/mfp-hp-europe-smart-tank-750-6uu47a670/</v>
      </c>
    </row>
    <row r="1426" spans="1:5" ht="15" outlineLevel="3">
      <c r="A1426" s="18" t="s">
        <v>4752</v>
      </c>
      <c r="B1426" s="18" t="s">
        <v>4753</v>
      </c>
      <c r="C1426" s="19" t="s">
        <v>4754</v>
      </c>
      <c r="D1426" s="18" t="s">
        <v>4755</v>
      </c>
      <c r="E1426" s="20" t="str">
        <f>HYPERLINK("https://alsi.kz/ru/catalog/struynye-mfu/mfu-epson-l3250-c11cj67412/","https://alsi.kz/ru/catalog/struynye-mfu/mfu-epson-l3250-c11cj67412/")</f>
        <v>https://alsi.kz/ru/catalog/struynye-mfu/mfu-epson-l3250-c11cj67412/</v>
      </c>
    </row>
    <row r="1427" spans="1:5" ht="15" outlineLevel="3">
      <c r="A1427" s="18" t="s">
        <v>4756</v>
      </c>
      <c r="B1427" s="18" t="s">
        <v>4757</v>
      </c>
      <c r="C1427" s="19" t="s">
        <v>4758</v>
      </c>
      <c r="D1427" s="18" t="s">
        <v>4759</v>
      </c>
      <c r="E1427" s="20" t="str">
        <f>HYPERLINK("https://alsi.kz/ru/catalog/struynye-mfu/mfu-epson-l3266-c11cj66411/","https://alsi.kz/ru/catalog/struynye-mfu/mfu-epson-l3266-c11cj66411/")</f>
        <v>https://alsi.kz/ru/catalog/struynye-mfu/mfu-epson-l3266-c11cj66411/</v>
      </c>
    </row>
    <row r="1428" spans="1:5" ht="15" outlineLevel="3">
      <c r="A1428" s="18" t="s">
        <v>4760</v>
      </c>
      <c r="B1428" s="18" t="s">
        <v>4761</v>
      </c>
      <c r="C1428" s="19" t="s">
        <v>4762</v>
      </c>
      <c r="D1428" s="18" t="s">
        <v>1728</v>
      </c>
      <c r="E1428" s="20" t="str">
        <f>HYPERLINK("https://alsi.kz/ru/catalog/struynye-mfu/mfu-epson-l3560-c11ck58404/","https://alsi.kz/ru/catalog/struynye-mfu/mfu-epson-l3560-c11ck58404/")</f>
        <v>https://alsi.kz/ru/catalog/struynye-mfu/mfu-epson-l3560-c11ck58404/</v>
      </c>
    </row>
    <row r="1429" spans="1:5" ht="15" outlineLevel="3">
      <c r="A1429" s="18" t="s">
        <v>4763</v>
      </c>
      <c r="B1429" s="18" t="s">
        <v>4764</v>
      </c>
      <c r="C1429" s="19" t="s">
        <v>4765</v>
      </c>
      <c r="D1429" s="18" t="s">
        <v>4766</v>
      </c>
      <c r="E1429" s="20" t="str">
        <f>HYPERLINK("https://alsi.kz/ru/catalog/struynye-mfu/cvetnoe-mfu-canon-pixma-g2430-5991c009aa/","https://alsi.kz/ru/catalog/struynye-mfu/cvetnoe-mfu-canon-pixma-g2430-5991c009aa/")</f>
        <v>https://alsi.kz/ru/catalog/struynye-mfu/cvetnoe-mfu-canon-pixma-g2430-5991c009aa/</v>
      </c>
    </row>
    <row r="1430" spans="1:5" ht="15" outlineLevel="3">
      <c r="A1430" s="18" t="s">
        <v>4767</v>
      </c>
      <c r="B1430" s="18" t="s">
        <v>4768</v>
      </c>
      <c r="C1430" s="19" t="s">
        <v>4769</v>
      </c>
      <c r="D1430" s="18" t="s">
        <v>4770</v>
      </c>
      <c r="E1430" s="20" t="str">
        <f>HYPERLINK("https://alsi.kz/ru/catalog/struynye-mfu/cvetnoe-mfu-canon-pixma-g3416-2315c052ab/","https://alsi.kz/ru/catalog/struynye-mfu/cvetnoe-mfu-canon-pixma-g3416-2315c052ab/")</f>
        <v>https://alsi.kz/ru/catalog/struynye-mfu/cvetnoe-mfu-canon-pixma-g3416-2315c052ab/</v>
      </c>
    </row>
    <row r="1431" spans="1:5" ht="15" outlineLevel="3">
      <c r="A1431" s="18" t="s">
        <v>4771</v>
      </c>
      <c r="B1431" s="18" t="s">
        <v>4772</v>
      </c>
      <c r="C1431" s="19" t="s">
        <v>4773</v>
      </c>
      <c r="D1431" s="18" t="s">
        <v>872</v>
      </c>
      <c r="E1431" s="20" t="str">
        <f>HYPERLINK("https://alsi.kz/ru/catalog/struynye-mfu/cvetnoe-mfu-canon-pixma-g3430-5989c009aa/","https://alsi.kz/ru/catalog/struynye-mfu/cvetnoe-mfu-canon-pixma-g3430-5989c009aa/")</f>
        <v>https://alsi.kz/ru/catalog/struynye-mfu/cvetnoe-mfu-canon-pixma-g3430-5989c009aa/</v>
      </c>
    </row>
    <row r="1432" spans="1:5" ht="15" outlineLevel="3">
      <c r="A1432" s="18" t="s">
        <v>4774</v>
      </c>
      <c r="B1432" s="18" t="s">
        <v>4775</v>
      </c>
      <c r="C1432" s="19" t="s">
        <v>4776</v>
      </c>
      <c r="D1432" s="18" t="s">
        <v>1720</v>
      </c>
      <c r="E1432" s="20" t="str">
        <f>HYPERLINK("https://alsi.kz/ru/catalog/struynye-mfu/cvetnoe-mfu-canon-pixma-g3470b-5805c009aa/","https://alsi.kz/ru/catalog/struynye-mfu/cvetnoe-mfu-canon-pixma-g3470b-5805c009aa/")</f>
        <v>https://alsi.kz/ru/catalog/struynye-mfu/cvetnoe-mfu-canon-pixma-g3470b-5805c009aa/</v>
      </c>
    </row>
    <row r="1433" spans="1:5" ht="15" outlineLevel="2">
      <c r="A1433" s="15" t="s">
        <v>4777</v>
      </c>
      <c r="B1433" s="16"/>
      <c r="C1433" s="16"/>
      <c r="D1433" s="17"/>
      <c r="E1433" s="14" t="str">
        <f>HYPERLINK("http://alsi.kz/ru/catalog/struynye-printery/","http://alsi.kz/ru/catalog/struynye-printery/")</f>
        <v>http://alsi.kz/ru/catalog/struynye-printery/</v>
      </c>
    </row>
    <row r="1434" spans="1:5" ht="15" outlineLevel="3">
      <c r="A1434" s="18">
        <v>216708</v>
      </c>
      <c r="B1434" s="18" t="s">
        <v>4778</v>
      </c>
      <c r="C1434" s="19" t="s">
        <v>4779</v>
      </c>
      <c r="D1434" s="18" t="s">
        <v>4780</v>
      </c>
      <c r="E1434" s="20" t="str">
        <f>HYPERLINK("https://alsi.kz/ru/catalog/struynye-printery/printer-canon-pixma-540-4621c009/","https://alsi.kz/ru/catalog/struynye-printery/printer-canon-pixma-540-4621c009/")</f>
        <v>https://alsi.kz/ru/catalog/struynye-printery/printer-canon-pixma-540-4621c009/</v>
      </c>
    </row>
    <row r="1435" spans="1:5" ht="15" outlineLevel="2">
      <c r="A1435" s="15" t="s">
        <v>4781</v>
      </c>
      <c r="B1435" s="16"/>
      <c r="C1435" s="16"/>
      <c r="D1435" s="17"/>
      <c r="E1435" s="14" t="str">
        <f>HYPERLINK("http://alsi.kz/ru/catalog/shirokoformatnye-printery/","http://alsi.kz/ru/catalog/shirokoformatnye-printery/")</f>
        <v>http://alsi.kz/ru/catalog/shirokoformatnye-printery/</v>
      </c>
    </row>
    <row r="1436" spans="1:5" ht="15" outlineLevel="3">
      <c r="A1436" s="18">
        <v>201218</v>
      </c>
      <c r="B1436" s="18" t="s">
        <v>4782</v>
      </c>
      <c r="C1436" s="19" t="s">
        <v>4783</v>
      </c>
      <c r="D1436" s="18" t="s">
        <v>4784</v>
      </c>
      <c r="E1436" s="20" t="str">
        <f>HYPERLINK("https://alsi.kz/ru/catalog/shirokoformatnye-printery/obslujivayushchiy-kartridj-canon-maintenance-cartridge-mc-30-1156c002/","https://alsi.kz/ru/catalog/shirokoformatnye-printery/obslujivayushchiy-kartridj-canon-maintenance-cartridge-mc-30-1156c002/")</f>
        <v>https://alsi.kz/ru/catalog/shirokoformatnye-printery/obslujivayushchiy-kartridj-canon-maintenance-cartridge-mc-30-1156c002/</v>
      </c>
    </row>
    <row r="1437" spans="1:5" ht="15" outlineLevel="3">
      <c r="A1437" s="18">
        <v>238011</v>
      </c>
      <c r="B1437" s="18" t="s">
        <v>4785</v>
      </c>
      <c r="C1437" s="19" t="s">
        <v>4786</v>
      </c>
      <c r="D1437" s="18" t="s">
        <v>4787</v>
      </c>
      <c r="E1437" s="20" t="str">
        <f>HYPERLINK("https://alsi.kz/ru/catalog/shirokoformatnye-printery/plotter-canon-imageprograf-tm-340-6248c003/","https://alsi.kz/ru/catalog/shirokoformatnye-printery/plotter-canon-imageprograf-tm-340-6248c003/")</f>
        <v>https://alsi.kz/ru/catalog/shirokoformatnye-printery/plotter-canon-imageprograf-tm-340-6248c003/</v>
      </c>
    </row>
    <row r="1438" spans="1:5" ht="15" outlineLevel="3">
      <c r="A1438" s="18">
        <v>238012</v>
      </c>
      <c r="B1438" s="18" t="s">
        <v>4788</v>
      </c>
      <c r="C1438" s="19" t="s">
        <v>4789</v>
      </c>
      <c r="D1438" s="18" t="s">
        <v>4790</v>
      </c>
      <c r="E1438" s="20" t="str">
        <f>HYPERLINK("https://alsi.kz/ru/catalog/shirokoformatnye-printery/plotter-canon-imageprograf-tm-350-6246c003/","https://alsi.kz/ru/catalog/shirokoformatnye-printery/plotter-canon-imageprograf-tm-350-6246c003/")</f>
        <v>https://alsi.kz/ru/catalog/shirokoformatnye-printery/plotter-canon-imageprograf-tm-350-6246c003/</v>
      </c>
    </row>
    <row r="1439" spans="1:5" ht="15" outlineLevel="1">
      <c r="A1439" s="11" t="s">
        <v>4791</v>
      </c>
      <c r="B1439" s="12"/>
      <c r="C1439" s="12"/>
      <c r="D1439" s="13"/>
      <c r="E1439" s="14" t="str">
        <f>HYPERLINK("http://alsi.kz/ru/catalog/raskhodnye-materialy/","http://alsi.kz/ru/catalog/raskhodnye-materialy/")</f>
        <v>http://alsi.kz/ru/catalog/raskhodnye-materialy/</v>
      </c>
    </row>
    <row r="1440" spans="1:5" ht="15" outlineLevel="2">
      <c r="A1440" s="15" t="s">
        <v>4792</v>
      </c>
      <c r="B1440" s="16"/>
      <c r="C1440" s="16"/>
      <c r="D1440" s="17"/>
      <c r="E1440" s="14" t="str">
        <f>HYPERLINK("http://alsi.kz/ru/catalog/aksessuary-k-printeram-i-mfu/","http://alsi.kz/ru/catalog/aksessuary-k-printeram-i-mfu/")</f>
        <v>http://alsi.kz/ru/catalog/aksessuary-k-printeram-i-mfu/</v>
      </c>
    </row>
    <row r="1441" spans="1:5" ht="15" outlineLevel="3">
      <c r="A1441" s="18">
        <v>84473</v>
      </c>
      <c r="B1441" s="18" t="s">
        <v>4793</v>
      </c>
      <c r="C1441" s="19" t="s">
        <v>4794</v>
      </c>
      <c r="D1441" s="18" t="s">
        <v>4795</v>
      </c>
      <c r="E1441" s="20" t="str">
        <f>HYPERLINK("https://alsi.kz/ru/catalog/aksessuary-k-printeram-i-mfu/blok-tonera-hp-ce980a-dlya-cp5525xx/","https://alsi.kz/ru/catalog/aksessuary-k-printeram-i-mfu/blok-tonera-hp-ce980a-dlya-cp5525xx/")</f>
        <v>https://alsi.kz/ru/catalog/aksessuary-k-printeram-i-mfu/blok-tonera-hp-ce980a-dlya-cp5525xx/</v>
      </c>
    </row>
    <row r="1442" spans="1:5" ht="15" outlineLevel="3">
      <c r="A1442" s="18">
        <v>221880</v>
      </c>
      <c r="B1442" s="18" t="s">
        <v>4796</v>
      </c>
      <c r="C1442" s="19" t="s">
        <v>4797</v>
      </c>
      <c r="D1442" s="18" t="s">
        <v>4798</v>
      </c>
      <c r="E1442" s="20" t="str">
        <f>HYPERLINK("https://alsi.kz/ru/catalog/aksessuary-k-printeram-i-mfu/kartoschityvatel-canon-micard-plus-rdr-80581agu-3909v135/","https://alsi.kz/ru/catalog/aksessuary-k-printeram-i-mfu/kartoschityvatel-canon-micard-plus-rdr-80581agu-3909v135/")</f>
        <v>https://alsi.kz/ru/catalog/aksessuary-k-printeram-i-mfu/kartoschityvatel-canon-micard-plus-rdr-80581agu-3909v135/</v>
      </c>
    </row>
    <row r="1443" spans="1:5" ht="15" outlineLevel="3">
      <c r="A1443" s="18">
        <v>150034</v>
      </c>
      <c r="B1443" s="18" t="s">
        <v>4799</v>
      </c>
      <c r="C1443" s="19" t="s">
        <v>4800</v>
      </c>
      <c r="D1443" s="18" t="s">
        <v>4801</v>
      </c>
      <c r="E1443" s="20" t="str">
        <f>HYPERLINK("https://alsi.kz/ru/catalog/aksessuary-k-printeram-i-mfu/-hp-ce515a/","https://alsi.kz/ru/catalog/aksessuary-k-printeram-i-mfu/-hp-ce515a/")</f>
        <v>https://alsi.kz/ru/catalog/aksessuary-k-printeram-i-mfu/-hp-ce515a/</v>
      </c>
    </row>
    <row r="1444" spans="1:5" ht="15" outlineLevel="3">
      <c r="A1444" s="18">
        <v>133893</v>
      </c>
      <c r="B1444" s="18" t="s">
        <v>4802</v>
      </c>
      <c r="C1444" s="19" t="s">
        <v>4803</v>
      </c>
      <c r="D1444" s="18" t="s">
        <v>4804</v>
      </c>
      <c r="E1444" s="20" t="str">
        <f>HYPERLINK("https://alsi.kz/ru/catalog/aksessuary-k-printeram-i-mfu/-i-g-i-hp-cf065a/","https://alsi.kz/ru/catalog/aksessuary-k-printeram-i-mfu/-i-g-i-hp-cf065a/")</f>
        <v>https://alsi.kz/ru/catalog/aksessuary-k-printeram-i-mfu/-i-g-i-hp-cf065a/</v>
      </c>
    </row>
    <row r="1445" spans="1:5" ht="15" outlineLevel="3">
      <c r="A1445" s="18">
        <v>164467</v>
      </c>
      <c r="B1445" s="18" t="s">
        <v>4805</v>
      </c>
      <c r="C1445" s="19" t="s">
        <v>4806</v>
      </c>
      <c r="D1445" s="18" t="s">
        <v>3236</v>
      </c>
      <c r="E1445" s="20" t="str">
        <f>HYPERLINK("https://alsi.kz/ru/catalog/aksessuary-k-printeram-i-mfu/komplekt-dlya-obslujivaniya-hp-europe-f2g77a-f2g77a/","https://alsi.kz/ru/catalog/aksessuary-k-printeram-i-mfu/komplekt-dlya-obslujivaniya-hp-europe-f2g77a-f2g77a/")</f>
        <v>https://alsi.kz/ru/catalog/aksessuary-k-printeram-i-mfu/komplekt-dlya-obslujivaniya-hp-europe-f2g77a-f2g77a/</v>
      </c>
    </row>
    <row r="1446" spans="1:5" ht="15" outlineLevel="3">
      <c r="A1446" s="18">
        <v>166380</v>
      </c>
      <c r="B1446" s="18" t="s">
        <v>4807</v>
      </c>
      <c r="C1446" s="19" t="s">
        <v>4808</v>
      </c>
      <c r="D1446" s="18" t="s">
        <v>4809</v>
      </c>
      <c r="E1446" s="20" t="str">
        <f>HYPERLINK("https://alsi.kz/ru/catalog/aksessuary-k-printeram-i-mfu/komplekt-dlya-obslujivaniya-hp-europe-hp-laserjet-220v-maintenance-kit-b3m78a/","https://alsi.kz/ru/catalog/aksessuary-k-printeram-i-mfu/komplekt-dlya-obslujivaniya-hp-europe-hp-laserjet-220v-maintenance-kit-b3m78a/")</f>
        <v>https://alsi.kz/ru/catalog/aksessuary-k-printeram-i-mfu/komplekt-dlya-obslujivaniya-hp-europe-hp-laserjet-220v-maintenance-kit-b3m78a/</v>
      </c>
    </row>
    <row r="1447" spans="1:5" ht="15" outlineLevel="3">
      <c r="A1447" s="18">
        <v>84474</v>
      </c>
      <c r="B1447" s="18" t="s">
        <v>4810</v>
      </c>
      <c r="C1447" s="19" t="s">
        <v>4811</v>
      </c>
      <c r="D1447" s="18" t="s">
        <v>4812</v>
      </c>
      <c r="E1447" s="20" t="str">
        <f>HYPERLINK("https://alsi.kz/ru/catalog/aksessuary-k-printeram-i-mfu/komplekt-modulya-termicheskogo-zakrepleniya-hp-europe-ce978a-ce978a/","https://alsi.kz/ru/catalog/aksessuary-k-printeram-i-mfu/komplekt-modulya-termicheskogo-zakrepleniya-hp-europe-ce978a-ce978a/")</f>
        <v>https://alsi.kz/ru/catalog/aksessuary-k-printeram-i-mfu/komplekt-modulya-termicheskogo-zakrepleniya-hp-europe-ce978a-ce978a/</v>
      </c>
    </row>
    <row r="1448" spans="1:5" ht="15" outlineLevel="3">
      <c r="A1448" s="18">
        <v>141563</v>
      </c>
      <c r="B1448" s="18" t="s">
        <v>4813</v>
      </c>
      <c r="C1448" s="19" t="s">
        <v>4814</v>
      </c>
      <c r="D1448" s="18" t="s">
        <v>4815</v>
      </c>
      <c r="E1448" s="20" t="str">
        <f>HYPERLINK("https://alsi.kz/ru/catalog/aksessuary-k-printeram-i-mfu/komplekt-perenosa-hp-220v/","https://alsi.kz/ru/catalog/aksessuary-k-printeram-i-mfu/komplekt-perenosa-hp-220v/")</f>
        <v>https://alsi.kz/ru/catalog/aksessuary-k-printeram-i-mfu/komplekt-perenosa-hp-220v/</v>
      </c>
    </row>
    <row r="1449" spans="1:5" ht="15" outlineLevel="3">
      <c r="A1449" s="18">
        <v>235319</v>
      </c>
      <c r="B1449" s="18" t="s">
        <v>4816</v>
      </c>
      <c r="C1449" s="19" t="s">
        <v>4817</v>
      </c>
      <c r="D1449" s="18" t="s">
        <v>4818</v>
      </c>
      <c r="E1449" s="20" t="str">
        <f>HYPERLINK("https://alsi.kz/ru/catalog/aksessuary-k-printeram-i-mfu/komplekt-rolikov-hp-europe-c1p70a-c1p70a/","https://alsi.kz/ru/catalog/aksessuary-k-printeram-i-mfu/komplekt-rolikov-hp-europe-c1p70a-c1p70a/")</f>
        <v>https://alsi.kz/ru/catalog/aksessuary-k-printeram-i-mfu/komplekt-rolikov-hp-europe-c1p70a-c1p70a/</v>
      </c>
    </row>
    <row r="1450" spans="1:5" ht="15" outlineLevel="3">
      <c r="A1450" s="18">
        <v>84255</v>
      </c>
      <c r="B1450" s="18" t="s">
        <v>4819</v>
      </c>
      <c r="C1450" s="19" t="s">
        <v>4820</v>
      </c>
      <c r="D1450" s="18" t="s">
        <v>4821</v>
      </c>
      <c r="E1450" s="20" t="str">
        <f>HYPERLINK("https://alsi.kz/ru/catalog/aksessuary-k-printeram-i-mfu/lenta-brother-tze-231-tze-231-34m/","https://alsi.kz/ru/catalog/aksessuary-k-printeram-i-mfu/lenta-brother-tze-231-tze-231-34m/")</f>
        <v>https://alsi.kz/ru/catalog/aksessuary-k-printeram-i-mfu/lenta-brother-tze-231-tze-231-34m/</v>
      </c>
    </row>
    <row r="1451" spans="1:5" ht="15" outlineLevel="3">
      <c r="A1451" s="18">
        <v>218062</v>
      </c>
      <c r="B1451" s="18" t="s">
        <v>4822</v>
      </c>
      <c r="C1451" s="19" t="s">
        <v>4823</v>
      </c>
      <c r="D1451" s="18" t="s">
        <v>4824</v>
      </c>
      <c r="E1451" s="20" t="str">
        <f>HYPERLINK("https://alsi.kz/ru/catalog/aksessuary-k-printeram-i-mfu/podstavka-canon-type-s3-5545c001/","https://alsi.kz/ru/catalog/aksessuary-k-printeram-i-mfu/podstavka-canon-type-s3-5545c001/")</f>
        <v>https://alsi.kz/ru/catalog/aksessuary-k-printeram-i-mfu/podstavka-canon-type-s3-5545c001/</v>
      </c>
    </row>
    <row r="1452" spans="1:5" ht="15" outlineLevel="3">
      <c r="A1452" s="18">
        <v>141564</v>
      </c>
      <c r="B1452" s="18" t="s">
        <v>4825</v>
      </c>
      <c r="C1452" s="19" t="s">
        <v>4826</v>
      </c>
      <c r="D1452" s="18" t="s">
        <v>4827</v>
      </c>
      <c r="E1452" s="20" t="str">
        <f>HYPERLINK("https://alsi.kz/ru/catalog/aksessuary-k-printeram-i-mfu/-i-hp-kit/","https://alsi.kz/ru/catalog/aksessuary-k-printeram-i-mfu/-i-hp-kit/")</f>
        <v>https://alsi.kz/ru/catalog/aksessuary-k-printeram-i-mfu/-i-hp-kit/</v>
      </c>
    </row>
    <row r="1453" spans="1:5" ht="15" outlineLevel="2">
      <c r="A1453" s="15" t="s">
        <v>4828</v>
      </c>
      <c r="B1453" s="16"/>
      <c r="C1453" s="16"/>
      <c r="D1453" s="17"/>
      <c r="E1453" s="14" t="str">
        <f>HYPERLINK("http://alsi.kz/ru/catalog/zapasnye-chasti/","http://alsi.kz/ru/catalog/zapasnye-chasti/")</f>
        <v>http://alsi.kz/ru/catalog/zapasnye-chasti/</v>
      </c>
    </row>
    <row r="1454" spans="1:5" ht="15" outlineLevel="3">
      <c r="A1454" s="18">
        <v>202092</v>
      </c>
      <c r="B1454" s="18" t="s">
        <v>4829</v>
      </c>
      <c r="C1454" s="19" t="s">
        <v>4830</v>
      </c>
      <c r="D1454" s="18" t="s">
        <v>4831</v>
      </c>
      <c r="E1454" s="20" t="str">
        <f>HYPERLINK("https://alsi.kz/ru/catalog/zapasnye-chasti/baraban-canon-c-exv-59-drum-unit-3761c002/","https://alsi.kz/ru/catalog/zapasnye-chasti/baraban-canon-c-exv-59-drum-unit-3761c002/")</f>
        <v>https://alsi.kz/ru/catalog/zapasnye-chasti/baraban-canon-c-exv-59-drum-unit-3761c002/</v>
      </c>
    </row>
    <row r="1455" spans="1:5" ht="15" outlineLevel="3">
      <c r="A1455" s="18">
        <v>170686</v>
      </c>
      <c r="B1455" s="18" t="s">
        <v>4832</v>
      </c>
      <c r="C1455" s="19" t="s">
        <v>4833</v>
      </c>
      <c r="D1455" s="18" t="s">
        <v>4834</v>
      </c>
      <c r="E1455" s="20" t="str">
        <f>HYPERLINK("https://alsi.kz/ru/catalog/zapasnye-chasti/baraban-canon-c-exv49-cym-8528b003aa/","https://alsi.kz/ru/catalog/zapasnye-chasti/baraban-canon-c-exv49-cym-8528b003aa/")</f>
        <v>https://alsi.kz/ru/catalog/zapasnye-chasti/baraban-canon-c-exv49-cym-8528b003aa/</v>
      </c>
    </row>
    <row r="1456" spans="1:5" ht="15" outlineLevel="3">
      <c r="A1456" s="18">
        <v>226524</v>
      </c>
      <c r="B1456" s="18" t="s">
        <v>4835</v>
      </c>
      <c r="C1456" s="19" t="s">
        <v>4836</v>
      </c>
      <c r="D1456" s="18" t="s">
        <v>4837</v>
      </c>
      <c r="E1456" s="20" t="str">
        <f>HYPERLINK("https://alsi.kz/ru/catalog/zapasnye-chasti/baraban-canon-image-press-8064b001/","https://alsi.kz/ru/catalog/zapasnye-chasti/baraban-canon-image-press-8064b001/")</f>
        <v>https://alsi.kz/ru/catalog/zapasnye-chasti/baraban-canon-image-press-8064b001/</v>
      </c>
    </row>
    <row r="1457" spans="1:5" ht="15" outlineLevel="3">
      <c r="A1457" s="18">
        <v>226525</v>
      </c>
      <c r="B1457" s="18" t="s">
        <v>4838</v>
      </c>
      <c r="C1457" s="19" t="s">
        <v>4839</v>
      </c>
      <c r="D1457" s="18" t="s">
        <v>4840</v>
      </c>
      <c r="E1457" s="20" t="str">
        <f>HYPERLINK("https://alsi.kz/ru/catalog/zapasnye-chasti/baraban-canon-image-press-8065b001/","https://alsi.kz/ru/catalog/zapasnye-chasti/baraban-canon-image-press-8065b001/")</f>
        <v>https://alsi.kz/ru/catalog/zapasnye-chasti/baraban-canon-image-press-8065b001/</v>
      </c>
    </row>
    <row r="1458" spans="1:5" ht="15" outlineLevel="3">
      <c r="A1458" s="18">
        <v>164426</v>
      </c>
      <c r="B1458" s="18" t="s">
        <v>4841</v>
      </c>
      <c r="C1458" s="19" t="s">
        <v>4842</v>
      </c>
      <c r="D1458" s="18" t="s">
        <v>4843</v>
      </c>
      <c r="E1458" s="20" t="str">
        <f>HYPERLINK("https://alsi.kz/ru/catalog/zapasnye-chasti/baraban-hp-europe-cf219a-cf219a/","https://alsi.kz/ru/catalog/zapasnye-chasti/baraban-hp-europe-cf219a-cf219a/")</f>
        <v>https://alsi.kz/ru/catalog/zapasnye-chasti/baraban-hp-europe-cf219a-cf219a/</v>
      </c>
    </row>
    <row r="1459" spans="1:5" ht="15" outlineLevel="3">
      <c r="A1459" s="18">
        <v>136550</v>
      </c>
      <c r="B1459" s="18" t="s">
        <v>4844</v>
      </c>
      <c r="C1459" s="19" t="s">
        <v>4845</v>
      </c>
      <c r="D1459" s="18" t="s">
        <v>4846</v>
      </c>
      <c r="E1459" s="20" t="str">
        <f>HYPERLINK("https://alsi.kz/ru/catalog/zapasnye-chasti/baraban-hp-cf358a/","https://alsi.kz/ru/catalog/zapasnye-chasti/baraban-hp-cf358a/")</f>
        <v>https://alsi.kz/ru/catalog/zapasnye-chasti/baraban-hp-cf358a/</v>
      </c>
    </row>
    <row r="1460" spans="1:5" ht="15" outlineLevel="3">
      <c r="A1460" s="18">
        <v>136548</v>
      </c>
      <c r="B1460" s="18" t="s">
        <v>4847</v>
      </c>
      <c r="C1460" s="19" t="s">
        <v>4848</v>
      </c>
      <c r="D1460" s="18" t="s">
        <v>4849</v>
      </c>
      <c r="E1460" s="20" t="str">
        <f>HYPERLINK("https://alsi.kz/ru/catalog/zapasnye-chasti/baraban-hp-cf359a/","https://alsi.kz/ru/catalog/zapasnye-chasti/baraban-hp-cf359a/")</f>
        <v>https://alsi.kz/ru/catalog/zapasnye-chasti/baraban-hp-cf359a/</v>
      </c>
    </row>
    <row r="1461" spans="1:5" ht="15" outlineLevel="3">
      <c r="A1461" s="18">
        <v>136547</v>
      </c>
      <c r="B1461" s="18" t="s">
        <v>4850</v>
      </c>
      <c r="C1461" s="19" t="s">
        <v>4851</v>
      </c>
      <c r="D1461" s="18" t="s">
        <v>4852</v>
      </c>
      <c r="E1461" s="20" t="str">
        <f>HYPERLINK("https://alsi.kz/ru/catalog/zapasnye-chasti/baraban-hp-cf364a/","https://alsi.kz/ru/catalog/zapasnye-chasti/baraban-hp-cf364a/")</f>
        <v>https://alsi.kz/ru/catalog/zapasnye-chasti/baraban-hp-cf364a/</v>
      </c>
    </row>
    <row r="1462" spans="1:5" ht="15" outlineLevel="3">
      <c r="A1462" s="18">
        <v>136549</v>
      </c>
      <c r="B1462" s="18" t="s">
        <v>4853</v>
      </c>
      <c r="C1462" s="19" t="s">
        <v>4854</v>
      </c>
      <c r="D1462" s="18" t="s">
        <v>4855</v>
      </c>
      <c r="E1462" s="20" t="str">
        <f>HYPERLINK("https://alsi.kz/ru/catalog/zapasnye-chasti/baraban-hp-cf365a/","https://alsi.kz/ru/catalog/zapasnye-chasti/baraban-hp-cf365a/")</f>
        <v>https://alsi.kz/ru/catalog/zapasnye-chasti/baraban-hp-cf365a/</v>
      </c>
    </row>
    <row r="1463" spans="1:5" ht="15" outlineLevel="3">
      <c r="A1463" s="18">
        <v>219261</v>
      </c>
      <c r="B1463" s="18" t="s">
        <v>4856</v>
      </c>
      <c r="C1463" s="19" t="s">
        <v>4857</v>
      </c>
      <c r="D1463" s="18" t="s">
        <v>4858</v>
      </c>
      <c r="E1463" s="20" t="str">
        <f>HYPERLINK("https://alsi.kz/ru/catalog/zapasnye-chasti/zapasnaya-chast-hp-europe-l0h25a-l0h25a/","https://alsi.kz/ru/catalog/zapasnye-chasti/zapasnaya-chast-hp-europe-l0h25a-l0h25a/")</f>
        <v>https://alsi.kz/ru/catalog/zapasnye-chasti/zapasnaya-chast-hp-europe-l0h25a-l0h25a/</v>
      </c>
    </row>
    <row r="1464" spans="1:5" ht="15" outlineLevel="3">
      <c r="A1464" s="18">
        <v>136557</v>
      </c>
      <c r="B1464" s="18" t="s">
        <v>4859</v>
      </c>
      <c r="C1464" s="19" t="s">
        <v>4860</v>
      </c>
      <c r="D1464" s="18" t="s">
        <v>4861</v>
      </c>
      <c r="E1464" s="20" t="str">
        <f>HYPERLINK("https://alsi.kz/ru/catalog/zapasnye-chasti/-hp-l2718a/","https://alsi.kz/ru/catalog/zapasnye-chasti/-hp-l2718a/")</f>
        <v>https://alsi.kz/ru/catalog/zapasnye-chasti/-hp-l2718a/</v>
      </c>
    </row>
    <row r="1465" spans="1:5" ht="15" outlineLevel="3">
      <c r="A1465" s="18">
        <v>193577</v>
      </c>
      <c r="B1465" s="18" t="s">
        <v>4862</v>
      </c>
      <c r="C1465" s="19" t="s">
        <v>4863</v>
      </c>
      <c r="D1465" s="18" t="s">
        <v>4864</v>
      </c>
      <c r="E1465" s="20" t="str">
        <f>HYPERLINK("https://alsi.kz/ru/catalog/zapasnye-chasti/komplekt-perenosa-hp-europe-b5l36a-b5l36a/","https://alsi.kz/ru/catalog/zapasnye-chasti/komplekt-perenosa-hp-europe-b5l36a-b5l36a/")</f>
        <v>https://alsi.kz/ru/catalog/zapasnye-chasti/komplekt-perenosa-hp-europe-b5l36a-b5l36a/</v>
      </c>
    </row>
    <row r="1466" spans="1:5" ht="15" outlineLevel="3">
      <c r="A1466" s="18">
        <v>214508</v>
      </c>
      <c r="B1466" s="18" t="s">
        <v>4865</v>
      </c>
      <c r="C1466" s="19" t="s">
        <v>4866</v>
      </c>
      <c r="D1466" s="18" t="s">
        <v>4867</v>
      </c>
      <c r="E1466" s="20" t="str">
        <f>HYPERLINK("https://alsi.kz/ru/catalog/zapasnye-chasti/komplekt-pechatayushchey-golovki-hp-europe-713-3ed58a/","https://alsi.kz/ru/catalog/zapasnye-chasti/komplekt-pechatayushchey-golovki-hp-europe-713-3ed58a/")</f>
        <v>https://alsi.kz/ru/catalog/zapasnye-chasti/komplekt-pechatayushchey-golovki-hp-europe-713-3ed58a/</v>
      </c>
    </row>
    <row r="1467" spans="1:5" ht="15" outlineLevel="3">
      <c r="A1467" s="18">
        <v>170710</v>
      </c>
      <c r="B1467" s="18" t="s">
        <v>4868</v>
      </c>
      <c r="C1467" s="19" t="s">
        <v>4869</v>
      </c>
      <c r="D1467" s="18" t="s">
        <v>4870</v>
      </c>
      <c r="E1467" s="20" t="str">
        <f>HYPERLINK("https://alsi.kz/ru/catalog/zapasnye-chasti/pechatayushchaya-golovka-canon-pf-04-3630b001aa/","https://alsi.kz/ru/catalog/zapasnye-chasti/pechatayushchaya-golovka-canon-pf-04-3630b001aa/")</f>
        <v>https://alsi.kz/ru/catalog/zapasnye-chasti/pechatayushchaya-golovka-canon-pf-04-3630b001aa/</v>
      </c>
    </row>
    <row r="1468" spans="1:5" ht="15" outlineLevel="3">
      <c r="A1468" s="18">
        <v>236826</v>
      </c>
      <c r="B1468" s="18" t="s">
        <v>4871</v>
      </c>
      <c r="C1468" s="19" t="s">
        <v>4872</v>
      </c>
      <c r="D1468" s="18" t="s">
        <v>4873</v>
      </c>
      <c r="E1468" s="20" t="str">
        <f>HYPERLINK("https://alsi.kz/ru/catalog/zapasnye-chasti/pechatayushchaya-golovka-canon-qy6-8028-020000-qy6-8028-020000/","https://alsi.kz/ru/catalog/zapasnye-chasti/pechatayushchaya-golovka-canon-qy6-8028-020000-qy6-8028-020000/")</f>
        <v>https://alsi.kz/ru/catalog/zapasnye-chasti/pechatayushchaya-golovka-canon-qy6-8028-020000-qy6-8028-020000/</v>
      </c>
    </row>
    <row r="1469" spans="1:5" ht="15" outlineLevel="3">
      <c r="A1469" s="18">
        <v>230649</v>
      </c>
      <c r="B1469" s="18" t="s">
        <v>4874</v>
      </c>
      <c r="C1469" s="19" t="s">
        <v>4875</v>
      </c>
      <c r="D1469" s="18" t="s">
        <v>4876</v>
      </c>
      <c r="E1469" s="20" t="str">
        <f>HYPERLINK("https://alsi.kz/ru/catalog/zapasnye-chasti/privod-canon-fe3-3011-000000-fe3-3011-000000/","https://alsi.kz/ru/catalog/zapasnye-chasti/privod-canon-fe3-3011-000000-fe3-3011-000000/")</f>
        <v>https://alsi.kz/ru/catalog/zapasnye-chasti/privod-canon-fe3-3011-000000-fe3-3011-000000/</v>
      </c>
    </row>
    <row r="1470" spans="1:5" ht="15" outlineLevel="2">
      <c r="A1470" s="15" t="s">
        <v>4877</v>
      </c>
      <c r="B1470" s="16"/>
      <c r="C1470" s="16"/>
      <c r="D1470" s="17"/>
      <c r="E1470" s="14" t="str">
        <f>HYPERLINK("http://alsi.kz/ru/catalog/kartridzhi-dlya-lazernykh-printerov-mfu-kopirov/","http://alsi.kz/ru/catalog/kartridzhi-dlya-lazernykh-printerov-mfu-kopirov/")</f>
        <v>http://alsi.kz/ru/catalog/kartridzhi-dlya-lazernykh-printerov-mfu-kopirov/</v>
      </c>
    </row>
    <row r="1471" spans="1:5" ht="15" outlineLevel="3">
      <c r="A1471" s="18">
        <v>60358</v>
      </c>
      <c r="B1471" s="18" t="s">
        <v>4878</v>
      </c>
      <c r="C1471" s="19" t="s">
        <v>4879</v>
      </c>
      <c r="D1471" s="18" t="s">
        <v>4880</v>
      </c>
      <c r="E1471" s="20" t="str">
        <f>HYPERLINK("https://alsi.kz/ru/catalog/kartridzhi-dlya-lazernykh-printerov-mfu-kopirov/baraban-sharp-zt-20dr-zt-20dr/","https://alsi.kz/ru/catalog/kartridzhi-dlya-lazernykh-printerov-mfu-kopirov/baraban-sharp-zt-20dr-zt-20dr/")</f>
        <v>https://alsi.kz/ru/catalog/kartridzhi-dlya-lazernykh-printerov-mfu-kopirov/baraban-sharp-zt-20dr-zt-20dr/</v>
      </c>
    </row>
    <row r="1472" spans="1:5" ht="15" outlineLevel="3">
      <c r="A1472" s="18">
        <v>205980</v>
      </c>
      <c r="B1472" s="18" t="s">
        <v>4881</v>
      </c>
      <c r="C1472" s="19" t="s">
        <v>4882</v>
      </c>
      <c r="D1472" s="18" t="s">
        <v>4883</v>
      </c>
      <c r="E1472" s="20" t="str">
        <f>HYPERLINK("https://alsi.kz/ru/catalog/kartridzhi-dlya-lazernykh-printerov-mfu-kopirov/kartridj-canon-057-3009c002/","https://alsi.kz/ru/catalog/kartridzhi-dlya-lazernykh-printerov-mfu-kopirov/kartridj-canon-057-3009c002/")</f>
        <v>https://alsi.kz/ru/catalog/kartridzhi-dlya-lazernykh-printerov-mfu-kopirov/kartridj-canon-057-3009c002/</v>
      </c>
    </row>
    <row r="1473" spans="1:5" ht="15" outlineLevel="3">
      <c r="A1473" s="18">
        <v>231388</v>
      </c>
      <c r="B1473" s="18" t="s">
        <v>4884</v>
      </c>
      <c r="C1473" s="19" t="s">
        <v>4885</v>
      </c>
      <c r="D1473" s="18" t="s">
        <v>4886</v>
      </c>
      <c r="E1473" s="20" t="str">
        <f>HYPERLINK("https://alsi.kz/ru/catalog/kartridzhi-dlya-lazernykh-printerov-mfu-kopirov/kartridj-canon-067-5099c002/","https://alsi.kz/ru/catalog/kartridzhi-dlya-lazernykh-printerov-mfu-kopirov/kartridj-canon-067-5099c002/")</f>
        <v>https://alsi.kz/ru/catalog/kartridzhi-dlya-lazernykh-printerov-mfu-kopirov/kartridj-canon-067-5099c002/</v>
      </c>
    </row>
    <row r="1474" spans="1:5" ht="15" outlineLevel="3">
      <c r="A1474" s="18">
        <v>231390</v>
      </c>
      <c r="B1474" s="18" t="s">
        <v>4887</v>
      </c>
      <c r="C1474" s="19" t="s">
        <v>4888</v>
      </c>
      <c r="D1474" s="18" t="s">
        <v>4886</v>
      </c>
      <c r="E1474" s="20" t="str">
        <f>HYPERLINK("https://alsi.kz/ru/catalog/kartridzhi-dlya-lazernykh-printerov-mfu-kopirov/kartridj-canon-067-5100c002/","https://alsi.kz/ru/catalog/kartridzhi-dlya-lazernykh-printerov-mfu-kopirov/kartridj-canon-067-5100c002/")</f>
        <v>https://alsi.kz/ru/catalog/kartridzhi-dlya-lazernykh-printerov-mfu-kopirov/kartridj-canon-067-5100c002/</v>
      </c>
    </row>
    <row r="1475" spans="1:5" ht="15" outlineLevel="3">
      <c r="A1475" s="18">
        <v>231389</v>
      </c>
      <c r="B1475" s="18" t="s">
        <v>4889</v>
      </c>
      <c r="C1475" s="19" t="s">
        <v>4890</v>
      </c>
      <c r="D1475" s="18" t="s">
        <v>4891</v>
      </c>
      <c r="E1475" s="20" t="str">
        <f>HYPERLINK("https://alsi.kz/ru/catalog/kartridzhi-dlya-lazernykh-printerov-mfu-kopirov/kartridj-canon-067-5101c002/","https://alsi.kz/ru/catalog/kartridzhi-dlya-lazernykh-printerov-mfu-kopirov/kartridj-canon-067-5101c002/")</f>
        <v>https://alsi.kz/ru/catalog/kartridzhi-dlya-lazernykh-printerov-mfu-kopirov/kartridj-canon-067-5101c002/</v>
      </c>
    </row>
    <row r="1476" spans="1:5" ht="15" outlineLevel="3">
      <c r="A1476" s="18">
        <v>237709</v>
      </c>
      <c r="B1476" s="18" t="s">
        <v>4892</v>
      </c>
      <c r="C1476" s="19" t="s">
        <v>4893</v>
      </c>
      <c r="D1476" s="18" t="s">
        <v>4894</v>
      </c>
      <c r="E1476" s="20" t="str">
        <f>HYPERLINK("https://alsi.kz/ru/catalog/kartridzhi-dlya-lazernykh-printerov-mfu-kopirov/kartridj-canon-070-5639c002/","https://alsi.kz/ru/catalog/kartridzhi-dlya-lazernykh-printerov-mfu-kopirov/kartridj-canon-070-5639c002/")</f>
        <v>https://alsi.kz/ru/catalog/kartridzhi-dlya-lazernykh-printerov-mfu-kopirov/kartridj-canon-070-5639c002/</v>
      </c>
    </row>
    <row r="1477" spans="1:5" ht="15" outlineLevel="3">
      <c r="A1477" s="18">
        <v>237708</v>
      </c>
      <c r="B1477" s="18" t="s">
        <v>4895</v>
      </c>
      <c r="C1477" s="19" t="s">
        <v>4896</v>
      </c>
      <c r="D1477" s="18" t="s">
        <v>4897</v>
      </c>
      <c r="E1477" s="20" t="str">
        <f>HYPERLINK("https://alsi.kz/ru/catalog/kartridzhi-dlya-lazernykh-printerov-mfu-kopirov/kartridj-canon-070h-5640c002/","https://alsi.kz/ru/catalog/kartridzhi-dlya-lazernykh-printerov-mfu-kopirov/kartridj-canon-070h-5640c002/")</f>
        <v>https://alsi.kz/ru/catalog/kartridzhi-dlya-lazernykh-printerov-mfu-kopirov/kartridj-canon-070h-5640c002/</v>
      </c>
    </row>
    <row r="1478" spans="1:5" ht="15" outlineLevel="3">
      <c r="A1478" s="18">
        <v>57196</v>
      </c>
      <c r="B1478" s="18" t="s">
        <v>4898</v>
      </c>
      <c r="C1478" s="19" t="s">
        <v>4899</v>
      </c>
      <c r="D1478" s="18" t="s">
        <v>4900</v>
      </c>
      <c r="E1478" s="20" t="str">
        <f>HYPERLINK("https://alsi.kz/ru/catalog/kartridzhi-dlya-lazernykh-printerov-mfu-kopirov/kartridj-canon-707-707b/","https://alsi.kz/ru/catalog/kartridzhi-dlya-lazernykh-printerov-mfu-kopirov/kartridj-canon-707-707b/")</f>
        <v>https://alsi.kz/ru/catalog/kartridzhi-dlya-lazernykh-printerov-mfu-kopirov/kartridj-canon-707-707b/</v>
      </c>
    </row>
    <row r="1479" spans="1:5" ht="15" outlineLevel="3">
      <c r="A1479" s="18">
        <v>57197</v>
      </c>
      <c r="B1479" s="18" t="s">
        <v>4901</v>
      </c>
      <c r="C1479" s="19" t="s">
        <v>4902</v>
      </c>
      <c r="D1479" s="18" t="s">
        <v>4903</v>
      </c>
      <c r="E1479" s="20" t="str">
        <f>HYPERLINK("https://alsi.kz/ru/catalog/kartridzhi-dlya-lazernykh-printerov-mfu-kopirov/kartridj-canon-707c-707c/","https://alsi.kz/ru/catalog/kartridzhi-dlya-lazernykh-printerov-mfu-kopirov/kartridj-canon-707c-707c/")</f>
        <v>https://alsi.kz/ru/catalog/kartridzhi-dlya-lazernykh-printerov-mfu-kopirov/kartridj-canon-707c-707c/</v>
      </c>
    </row>
    <row r="1480" spans="1:5" ht="15" outlineLevel="3">
      <c r="A1480" s="18">
        <v>59031</v>
      </c>
      <c r="B1480" s="18" t="s">
        <v>4904</v>
      </c>
      <c r="C1480" s="19" t="s">
        <v>4905</v>
      </c>
      <c r="D1480" s="18" t="s">
        <v>4903</v>
      </c>
      <c r="E1480" s="20" t="str">
        <f>HYPERLINK("https://alsi.kz/ru/catalog/kartridzhi-dlya-lazernykh-printerov-mfu-kopirov/kartridj-canon-707m-707m/","https://alsi.kz/ru/catalog/kartridzhi-dlya-lazernykh-printerov-mfu-kopirov/kartridj-canon-707m-707m/")</f>
        <v>https://alsi.kz/ru/catalog/kartridzhi-dlya-lazernykh-printerov-mfu-kopirov/kartridj-canon-707m-707m/</v>
      </c>
    </row>
    <row r="1481" spans="1:5" ht="15" outlineLevel="3">
      <c r="A1481" s="18">
        <v>57198</v>
      </c>
      <c r="B1481" s="18" t="s">
        <v>4906</v>
      </c>
      <c r="C1481" s="19" t="s">
        <v>4907</v>
      </c>
      <c r="D1481" s="18" t="s">
        <v>4903</v>
      </c>
      <c r="E1481" s="20" t="str">
        <f>HYPERLINK("https://alsi.kz/ru/catalog/kartridzhi-dlya-lazernykh-printerov-mfu-kopirov/kartridj-canon-707y-707y/","https://alsi.kz/ru/catalog/kartridzhi-dlya-lazernykh-printerov-mfu-kopirov/kartridj-canon-707y-707y/")</f>
        <v>https://alsi.kz/ru/catalog/kartridzhi-dlya-lazernykh-printerov-mfu-kopirov/kartridj-canon-707y-707y/</v>
      </c>
    </row>
    <row r="1482" spans="1:5" ht="15" outlineLevel="3">
      <c r="A1482" s="18">
        <v>76837</v>
      </c>
      <c r="B1482" s="18" t="s">
        <v>4908</v>
      </c>
      <c r="C1482" s="19" t="s">
        <v>4909</v>
      </c>
      <c r="D1482" s="18" t="s">
        <v>4910</v>
      </c>
      <c r="E1482" s="20" t="str">
        <f>HYPERLINK("https://alsi.kz/ru/catalog/kartridzhi-dlya-lazernykh-printerov-mfu-kopirov/kartridzh-canon-725/","https://alsi.kz/ru/catalog/kartridzhi-dlya-lazernykh-printerov-mfu-kopirov/kartridzh-canon-725/")</f>
        <v>https://alsi.kz/ru/catalog/kartridzhi-dlya-lazernykh-printerov-mfu-kopirov/kartridzh-canon-725/</v>
      </c>
    </row>
    <row r="1483" spans="1:5" ht="15" outlineLevel="3">
      <c r="A1483" s="18">
        <v>57195</v>
      </c>
      <c r="B1483" s="18">
        <v>701</v>
      </c>
      <c r="C1483" s="19" t="s">
        <v>4911</v>
      </c>
      <c r="D1483" s="18" t="s">
        <v>4912</v>
      </c>
      <c r="E1483" s="20" t="str">
        <f>HYPERLINK("https://alsi.kz/ru/catalog/kartridzhi-dlya-lazernykh-printerov-mfu-kopirov/kartridj-canon-for-drum-lbp5200-701/","https://alsi.kz/ru/catalog/kartridzhi-dlya-lazernykh-printerov-mfu-kopirov/kartridj-canon-for-drum-lbp5200-701/")</f>
        <v>https://alsi.kz/ru/catalog/kartridzhi-dlya-lazernykh-printerov-mfu-kopirov/kartridj-canon-for-drum-lbp5200-701/</v>
      </c>
    </row>
    <row r="1484" spans="1:5" ht="15" outlineLevel="3">
      <c r="A1484" s="18">
        <v>238974</v>
      </c>
      <c r="B1484" s="18" t="s">
        <v>4913</v>
      </c>
      <c r="C1484" s="19" t="s">
        <v>4914</v>
      </c>
      <c r="D1484" s="18" t="s">
        <v>4915</v>
      </c>
      <c r="E1484" s="20" t="str">
        <f>HYPERLINK("https://alsi.kz/ru/catalog/kartridzhi-dlya-lazernykh-printerov-mfu-kopirov/kartridj-canon-lbp-cartridge-071-5645c002/","https://alsi.kz/ru/catalog/kartridzhi-dlya-lazernykh-printerov-mfu-kopirov/kartridj-canon-lbp-cartridge-071-5645c002/")</f>
        <v>https://alsi.kz/ru/catalog/kartridzhi-dlya-lazernykh-printerov-mfu-kopirov/kartridj-canon-lbp-cartridge-071-5645c002/</v>
      </c>
    </row>
    <row r="1485" spans="1:5" ht="15" outlineLevel="3">
      <c r="A1485" s="18">
        <v>42491</v>
      </c>
      <c r="B1485" s="18" t="s">
        <v>4916</v>
      </c>
      <c r="C1485" s="19" t="s">
        <v>4917</v>
      </c>
      <c r="D1485" s="18" t="s">
        <v>4918</v>
      </c>
      <c r="E1485" s="20" t="str">
        <f>HYPERLINK("https://alsi.kz/ru/catalog/kartridzhi-dlya-lazernykh-printerov-mfu-kopirov/kartridj-canon-m-canon-m/","https://alsi.kz/ru/catalog/kartridzhi-dlya-lazernykh-printerov-mfu-kopirov/kartridj-canon-m-canon-m/")</f>
        <v>https://alsi.kz/ru/catalog/kartridzhi-dlya-lazernykh-printerov-mfu-kopirov/kartridj-canon-m-canon-m/</v>
      </c>
    </row>
    <row r="1486" spans="1:5" ht="15" outlineLevel="3">
      <c r="A1486" s="18">
        <v>102026</v>
      </c>
      <c r="B1486" s="18" t="s">
        <v>4919</v>
      </c>
      <c r="C1486" s="19" t="s">
        <v>4920</v>
      </c>
      <c r="D1486" s="18" t="s">
        <v>4921</v>
      </c>
      <c r="E1486" s="20" t="str">
        <f>HYPERLINK("https://alsi.kz/ru/catalog/kartridzhi-dlya-lazernykh-printerov-mfu-kopirov/kartridj-epson-c13s050005-c13s050005/","https://alsi.kz/ru/catalog/kartridzhi-dlya-lazernykh-printerov-mfu-kopirov/kartridj-epson-c13s050005-c13s050005/")</f>
        <v>https://alsi.kz/ru/catalog/kartridzhi-dlya-lazernykh-printerov-mfu-kopirov/kartridj-epson-c13s050005-c13s050005/</v>
      </c>
    </row>
    <row r="1487" spans="1:5" ht="15" outlineLevel="3">
      <c r="A1487" s="18">
        <v>208663</v>
      </c>
      <c r="B1487" s="18" t="s">
        <v>4922</v>
      </c>
      <c r="C1487" s="19" t="s">
        <v>4923</v>
      </c>
      <c r="D1487" s="18" t="s">
        <v>4924</v>
      </c>
      <c r="E1487" s="20" t="str">
        <f>HYPERLINK("https://alsi.kz/ru/catalog/kartridzhi-dlya-lazernykh-printerov-mfu-kopirov/kartridj-hp-europe-147x-w1470x/","https://alsi.kz/ru/catalog/kartridzhi-dlya-lazernykh-printerov-mfu-kopirov/kartridj-hp-europe-147x-w1470x/")</f>
        <v>https://alsi.kz/ru/catalog/kartridzhi-dlya-lazernykh-printerov-mfu-kopirov/kartridj-hp-europe-147x-w1470x/</v>
      </c>
    </row>
    <row r="1488" spans="1:5" ht="15" outlineLevel="3">
      <c r="A1488" s="18">
        <v>229598</v>
      </c>
      <c r="B1488" s="18" t="s">
        <v>4925</v>
      </c>
      <c r="C1488" s="19" t="s">
        <v>4926</v>
      </c>
      <c r="D1488" s="18" t="s">
        <v>4927</v>
      </c>
      <c r="E1488" s="20" t="str">
        <f>HYPERLINK("https://alsi.kz/ru/catalog/kartridzhi-dlya-lazernykh-printerov-mfu-kopirov/kartridj-hp-europe-150a-w1500a/","https://alsi.kz/ru/catalog/kartridzhi-dlya-lazernykh-printerov-mfu-kopirov/kartridj-hp-europe-150a-w1500a/")</f>
        <v>https://alsi.kz/ru/catalog/kartridzhi-dlya-lazernykh-printerov-mfu-kopirov/kartridj-hp-europe-150a-w1500a/</v>
      </c>
    </row>
    <row r="1489" spans="1:5" ht="15" outlineLevel="3">
      <c r="A1489" s="18">
        <v>207714</v>
      </c>
      <c r="B1489" s="18" t="s">
        <v>4928</v>
      </c>
      <c r="C1489" s="19" t="s">
        <v>4929</v>
      </c>
      <c r="D1489" s="18" t="s">
        <v>4930</v>
      </c>
      <c r="E1489" s="20" t="str">
        <f>HYPERLINK("https://alsi.kz/ru/catalog/kartridzhi-dlya-lazernykh-printerov-mfu-kopirov/kartridj-hp-europe-207x-w2211x/","https://alsi.kz/ru/catalog/kartridzhi-dlya-lazernykh-printerov-mfu-kopirov/kartridj-hp-europe-207x-w2211x/")</f>
        <v>https://alsi.kz/ru/catalog/kartridzhi-dlya-lazernykh-printerov-mfu-kopirov/kartridj-hp-europe-207x-w2211x/</v>
      </c>
    </row>
    <row r="1490" spans="1:5" ht="15" outlineLevel="3">
      <c r="A1490" s="18">
        <v>207715</v>
      </c>
      <c r="B1490" s="18" t="s">
        <v>4931</v>
      </c>
      <c r="C1490" s="19" t="s">
        <v>4932</v>
      </c>
      <c r="D1490" s="18" t="s">
        <v>4930</v>
      </c>
      <c r="E1490" s="20" t="str">
        <f>HYPERLINK("https://alsi.kz/ru/catalog/kartridzhi-dlya-lazernykh-printerov-mfu-kopirov/kartridj-hp-europe-207x-w2212x/","https://alsi.kz/ru/catalog/kartridzhi-dlya-lazernykh-printerov-mfu-kopirov/kartridj-hp-europe-207x-w2212x/")</f>
        <v>https://alsi.kz/ru/catalog/kartridzhi-dlya-lazernykh-printerov-mfu-kopirov/kartridj-hp-europe-207x-w2212x/</v>
      </c>
    </row>
    <row r="1491" spans="1:5" ht="15" outlineLevel="3">
      <c r="A1491" s="18">
        <v>239298</v>
      </c>
      <c r="B1491" s="18" t="s">
        <v>4933</v>
      </c>
      <c r="C1491" s="19" t="s">
        <v>4934</v>
      </c>
      <c r="D1491" s="18" t="s">
        <v>4935</v>
      </c>
      <c r="E1491" s="20" t="str">
        <f>HYPERLINK("https://alsi.kz/ru/catalog/kartridzhi-dlya-lazernykh-printerov-mfu-kopirov/kartridj-hp-europe-230a-w2300a/","https://alsi.kz/ru/catalog/kartridzhi-dlya-lazernykh-printerov-mfu-kopirov/kartridj-hp-europe-230a-w2300a/")</f>
        <v>https://alsi.kz/ru/catalog/kartridzhi-dlya-lazernykh-printerov-mfu-kopirov/kartridj-hp-europe-230a-w2300a/</v>
      </c>
    </row>
    <row r="1492" spans="1:5" ht="15" outlineLevel="3">
      <c r="A1492" s="18">
        <v>239299</v>
      </c>
      <c r="B1492" s="18" t="s">
        <v>4936</v>
      </c>
      <c r="C1492" s="19" t="s">
        <v>4937</v>
      </c>
      <c r="D1492" s="18" t="s">
        <v>4938</v>
      </c>
      <c r="E1492" s="20" t="str">
        <f>HYPERLINK("https://alsi.kz/ru/catalog/kartridzhi-dlya-lazernykh-printerov-mfu-kopirov/kartridj-hp-europe-230a-w2301a/","https://alsi.kz/ru/catalog/kartridzhi-dlya-lazernykh-printerov-mfu-kopirov/kartridj-hp-europe-230a-w2301a/")</f>
        <v>https://alsi.kz/ru/catalog/kartridzhi-dlya-lazernykh-printerov-mfu-kopirov/kartridj-hp-europe-230a-w2301a/</v>
      </c>
    </row>
    <row r="1493" spans="1:5" ht="15" outlineLevel="3">
      <c r="A1493" s="18">
        <v>239300</v>
      </c>
      <c r="B1493" s="18" t="s">
        <v>4939</v>
      </c>
      <c r="C1493" s="19" t="s">
        <v>4940</v>
      </c>
      <c r="D1493" s="18" t="s">
        <v>4938</v>
      </c>
      <c r="E1493" s="20" t="str">
        <f>HYPERLINK("https://alsi.kz/ru/catalog/kartridzhi-dlya-lazernykh-printerov-mfu-kopirov/kartridj-hp-europe-230a-w2302a/","https://alsi.kz/ru/catalog/kartridzhi-dlya-lazernykh-printerov-mfu-kopirov/kartridj-hp-europe-230a-w2302a/")</f>
        <v>https://alsi.kz/ru/catalog/kartridzhi-dlya-lazernykh-printerov-mfu-kopirov/kartridj-hp-europe-230a-w2302a/</v>
      </c>
    </row>
    <row r="1494" spans="1:5" ht="15" outlineLevel="3">
      <c r="A1494" s="18">
        <v>239301</v>
      </c>
      <c r="B1494" s="18" t="s">
        <v>4941</v>
      </c>
      <c r="C1494" s="19" t="s">
        <v>4942</v>
      </c>
      <c r="D1494" s="18" t="s">
        <v>4938</v>
      </c>
      <c r="E1494" s="20" t="str">
        <f>HYPERLINK("https://alsi.kz/ru/catalog/kartridzhi-dlya-lazernykh-printerov-mfu-kopirov/kartridj-hp-europe-230a-w2303a/","https://alsi.kz/ru/catalog/kartridzhi-dlya-lazernykh-printerov-mfu-kopirov/kartridj-hp-europe-230a-w2303a/")</f>
        <v>https://alsi.kz/ru/catalog/kartridzhi-dlya-lazernykh-printerov-mfu-kopirov/kartridj-hp-europe-230a-w2303a/</v>
      </c>
    </row>
    <row r="1495" spans="1:5" ht="15" outlineLevel="3">
      <c r="A1495" s="18">
        <v>224315</v>
      </c>
      <c r="B1495" s="18" t="s">
        <v>4943</v>
      </c>
      <c r="C1495" s="19" t="s">
        <v>4944</v>
      </c>
      <c r="D1495" s="18" t="s">
        <v>4945</v>
      </c>
      <c r="E1495" s="20" t="str">
        <f>HYPERLINK("https://alsi.kz/ru/catalog/kartridzhi-dlya-lazernykh-printerov-mfu-kopirov/kartridj-hp-europe-659x-w2013x/","https://alsi.kz/ru/catalog/kartridzhi-dlya-lazernykh-printerov-mfu-kopirov/kartridj-hp-europe-659x-w2013x/")</f>
        <v>https://alsi.kz/ru/catalog/kartridzhi-dlya-lazernykh-printerov-mfu-kopirov/kartridj-hp-europe-659x-w2013x/</v>
      </c>
    </row>
    <row r="1496" spans="1:5" ht="15" outlineLevel="3">
      <c r="A1496" s="18">
        <v>727</v>
      </c>
      <c r="B1496" s="18" t="s">
        <v>4946</v>
      </c>
      <c r="C1496" s="19" t="s">
        <v>4947</v>
      </c>
      <c r="D1496" s="18" t="s">
        <v>4948</v>
      </c>
      <c r="E1496" s="20" t="str">
        <f>HYPERLINK("https://alsi.kz/ru/catalog/kartridzhi-dlya-lazernykh-printerov-mfu-kopirov/kartridj-hp-europe-92291a-92291a/","https://alsi.kz/ru/catalog/kartridzhi-dlya-lazernykh-printerov-mfu-kopirov/kartridj-hp-europe-92291a-92291a/")</f>
        <v>https://alsi.kz/ru/catalog/kartridzhi-dlya-lazernykh-printerov-mfu-kopirov/kartridj-hp-europe-92291a-92291a/</v>
      </c>
    </row>
    <row r="1497" spans="1:5" ht="15" outlineLevel="3">
      <c r="A1497" s="18">
        <v>1176</v>
      </c>
      <c r="B1497" s="18" t="s">
        <v>4949</v>
      </c>
      <c r="C1497" s="19" t="s">
        <v>4950</v>
      </c>
      <c r="D1497" s="18" t="s">
        <v>4951</v>
      </c>
      <c r="E1497" s="20" t="str">
        <f>HYPERLINK("https://alsi.kz/ru/catalog/kartridzhi-dlya-lazernykh-printerov-mfu-kopirov/kartridj-hp-europe-92295a-92295a/","https://alsi.kz/ru/catalog/kartridzhi-dlya-lazernykh-printerov-mfu-kopirov/kartridj-hp-europe-92295a-92295a/")</f>
        <v>https://alsi.kz/ru/catalog/kartridzhi-dlya-lazernykh-printerov-mfu-kopirov/kartridj-hp-europe-92295a-92295a/</v>
      </c>
    </row>
    <row r="1498" spans="1:5" ht="15" outlineLevel="3">
      <c r="A1498" s="18">
        <v>33</v>
      </c>
      <c r="B1498" s="18" t="s">
        <v>4952</v>
      </c>
      <c r="C1498" s="19" t="s">
        <v>4953</v>
      </c>
      <c r="D1498" s="18" t="s">
        <v>4954</v>
      </c>
      <c r="E1498" s="20" t="str">
        <f>HYPERLINK("https://alsi.kz/ru/catalog/kartridzhi-dlya-lazernykh-printerov-mfu-kopirov/kartridj-hp-europe-c3903a-c3903a/","https://alsi.kz/ru/catalog/kartridzhi-dlya-lazernykh-printerov-mfu-kopirov/kartridj-hp-europe-c3903a-c3903a/")</f>
        <v>https://alsi.kz/ru/catalog/kartridzhi-dlya-lazernykh-printerov-mfu-kopirov/kartridj-hp-europe-c3903a-c3903a/</v>
      </c>
    </row>
    <row r="1499" spans="1:5" ht="15" outlineLevel="3">
      <c r="A1499" s="18">
        <v>42370</v>
      </c>
      <c r="B1499" s="18" t="s">
        <v>4955</v>
      </c>
      <c r="C1499" s="19" t="s">
        <v>4956</v>
      </c>
      <c r="D1499" s="18" t="s">
        <v>4957</v>
      </c>
      <c r="E1499" s="20" t="str">
        <f>HYPERLINK("https://alsi.kz/ru/catalog/kartridzhi-dlya-lazernykh-printerov-mfu-kopirov/kartridj-hp-europe-c3968a-c3968a/","https://alsi.kz/ru/catalog/kartridzhi-dlya-lazernykh-printerov-mfu-kopirov/kartridj-hp-europe-c3968a-c3968a/")</f>
        <v>https://alsi.kz/ru/catalog/kartridzhi-dlya-lazernykh-printerov-mfu-kopirov/kartridj-hp-europe-c3968a-c3968a/</v>
      </c>
    </row>
    <row r="1500" spans="1:5" ht="15" outlineLevel="3">
      <c r="A1500" s="18">
        <v>28319</v>
      </c>
      <c r="B1500" s="18" t="s">
        <v>4958</v>
      </c>
      <c r="C1500" s="19" t="s">
        <v>4959</v>
      </c>
      <c r="D1500" s="18" t="s">
        <v>4960</v>
      </c>
      <c r="E1500" s="20" t="str">
        <f>HYPERLINK("https://alsi.kz/ru/catalog/kartridzhi-dlya-lazernykh-printerov-mfu-kopirov/kartridzh-hp-c9731a/","https://alsi.kz/ru/catalog/kartridzhi-dlya-lazernykh-printerov-mfu-kopirov/kartridzh-hp-c9731a/")</f>
        <v>https://alsi.kz/ru/catalog/kartridzhi-dlya-lazernykh-printerov-mfu-kopirov/kartridzh-hp-c9731a/</v>
      </c>
    </row>
    <row r="1501" spans="1:5" ht="15" outlineLevel="3">
      <c r="A1501" s="18">
        <v>28320</v>
      </c>
      <c r="B1501" s="18" t="s">
        <v>4961</v>
      </c>
      <c r="C1501" s="19" t="s">
        <v>4962</v>
      </c>
      <c r="D1501" s="18" t="s">
        <v>4963</v>
      </c>
      <c r="E1501" s="20" t="str">
        <f>HYPERLINK("https://alsi.kz/ru/catalog/kartridzhi-dlya-lazernykh-printerov-mfu-kopirov/kartridzh-hp-c9732a/","https://alsi.kz/ru/catalog/kartridzhi-dlya-lazernykh-printerov-mfu-kopirov/kartridzh-hp-c9732a/")</f>
        <v>https://alsi.kz/ru/catalog/kartridzhi-dlya-lazernykh-printerov-mfu-kopirov/kartridzh-hp-c9732a/</v>
      </c>
    </row>
    <row r="1502" spans="1:5" ht="15" outlineLevel="3">
      <c r="A1502" s="18">
        <v>28321</v>
      </c>
      <c r="B1502" s="18" t="s">
        <v>4964</v>
      </c>
      <c r="C1502" s="19" t="s">
        <v>4965</v>
      </c>
      <c r="D1502" s="18" t="s">
        <v>4963</v>
      </c>
      <c r="E1502" s="20" t="str">
        <f>HYPERLINK("https://alsi.kz/ru/catalog/kartridzhi-dlya-lazernykh-printerov-mfu-kopirov/kartridzh-hp-c9733a/","https://alsi.kz/ru/catalog/kartridzhi-dlya-lazernykh-printerov-mfu-kopirov/kartridzh-hp-c9733a/")</f>
        <v>https://alsi.kz/ru/catalog/kartridzhi-dlya-lazernykh-printerov-mfu-kopirov/kartridzh-hp-c9733a/</v>
      </c>
    </row>
    <row r="1503" spans="1:5" ht="15" outlineLevel="3">
      <c r="A1503" s="18" t="s">
        <v>4966</v>
      </c>
      <c r="B1503" s="18" t="s">
        <v>4967</v>
      </c>
      <c r="C1503" s="19" t="s">
        <v>4968</v>
      </c>
      <c r="D1503" s="18" t="s">
        <v>4969</v>
      </c>
      <c r="E1503" s="20" t="str">
        <f>HYPERLINK("https://alsi.kz/ru/catalog/kartridzhi-dlya-lazernykh-printerov-mfu-kopirov/kartridj-hp-europe-cb541a-goluboy-cb541a/","https://alsi.kz/ru/catalog/kartridzhi-dlya-lazernykh-printerov-mfu-kopirov/kartridj-hp-europe-cb541a-goluboy-cb541a/")</f>
        <v>https://alsi.kz/ru/catalog/kartridzhi-dlya-lazernykh-printerov-mfu-kopirov/kartridj-hp-europe-cb541a-goluboy-cb541a/</v>
      </c>
    </row>
    <row r="1504" spans="1:5" ht="15" outlineLevel="3">
      <c r="A1504" s="18">
        <v>66620</v>
      </c>
      <c r="B1504" s="18" t="s">
        <v>4970</v>
      </c>
      <c r="C1504" s="19" t="s">
        <v>4971</v>
      </c>
      <c r="D1504" s="18" t="s">
        <v>1960</v>
      </c>
      <c r="E1504" s="20" t="str">
        <f>HYPERLINK("https://alsi.kz/ru/catalog/kartridzhi-dlya-lazernykh-printerov-mfu-kopirov/kartridzh-hp-cc530a/","https://alsi.kz/ru/catalog/kartridzhi-dlya-lazernykh-printerov-mfu-kopirov/kartridzh-hp-cc530a/")</f>
        <v>https://alsi.kz/ru/catalog/kartridzhi-dlya-lazernykh-printerov-mfu-kopirov/kartridzh-hp-cc530a/</v>
      </c>
    </row>
    <row r="1505" spans="1:5" ht="15" outlineLevel="3">
      <c r="A1505" s="18">
        <v>66621</v>
      </c>
      <c r="B1505" s="18" t="s">
        <v>4972</v>
      </c>
      <c r="C1505" s="19" t="s">
        <v>4973</v>
      </c>
      <c r="D1505" s="18" t="s">
        <v>1960</v>
      </c>
      <c r="E1505" s="20" t="str">
        <f>HYPERLINK("https://alsi.kz/ru/catalog/kartridzhi-dlya-lazernykh-printerov-mfu-kopirov/kartridzh-hp-cc531a/","https://alsi.kz/ru/catalog/kartridzhi-dlya-lazernykh-printerov-mfu-kopirov/kartridzh-hp-cc531a/")</f>
        <v>https://alsi.kz/ru/catalog/kartridzhi-dlya-lazernykh-printerov-mfu-kopirov/kartridzh-hp-cc531a/</v>
      </c>
    </row>
    <row r="1506" spans="1:5" ht="15" outlineLevel="3">
      <c r="A1506" s="18">
        <v>66622</v>
      </c>
      <c r="B1506" s="18" t="s">
        <v>4974</v>
      </c>
      <c r="C1506" s="19" t="s">
        <v>4975</v>
      </c>
      <c r="D1506" s="18" t="s">
        <v>1960</v>
      </c>
      <c r="E1506" s="20" t="str">
        <f>HYPERLINK("https://alsi.kz/ru/catalog/kartridzhi-dlya-lazernykh-printerov-mfu-kopirov/kartridzh-hp-cc532a/","https://alsi.kz/ru/catalog/kartridzhi-dlya-lazernykh-printerov-mfu-kopirov/kartridzh-hp-cc532a/")</f>
        <v>https://alsi.kz/ru/catalog/kartridzhi-dlya-lazernykh-printerov-mfu-kopirov/kartridzh-hp-cc532a/</v>
      </c>
    </row>
    <row r="1507" spans="1:5" ht="15" outlineLevel="3">
      <c r="A1507" s="18">
        <v>72139</v>
      </c>
      <c r="B1507" s="18" t="s">
        <v>4976</v>
      </c>
      <c r="C1507" s="19" t="s">
        <v>4977</v>
      </c>
      <c r="D1507" s="18" t="s">
        <v>4978</v>
      </c>
      <c r="E1507" s="20" t="str">
        <f>HYPERLINK("https://alsi.kz/ru/catalog/kartridzhi-dlya-lazernykh-printerov-mfu-kopirov/kartridzh-hp-ce255x/","https://alsi.kz/ru/catalog/kartridzhi-dlya-lazernykh-printerov-mfu-kopirov/kartridzh-hp-ce255x/")</f>
        <v>https://alsi.kz/ru/catalog/kartridzhi-dlya-lazernykh-printerov-mfu-kopirov/kartridzh-hp-ce255x/</v>
      </c>
    </row>
    <row r="1508" spans="1:5" ht="15" outlineLevel="3">
      <c r="A1508" s="18">
        <v>78325</v>
      </c>
      <c r="B1508" s="18" t="s">
        <v>4979</v>
      </c>
      <c r="C1508" s="19" t="s">
        <v>4980</v>
      </c>
      <c r="D1508" s="18" t="s">
        <v>4981</v>
      </c>
      <c r="E1508" s="20" t="str">
        <f>HYPERLINK("https://alsi.kz/ru/catalog/kartridzhi-dlya-lazernykh-printerov-mfu-kopirov/kartridzh-hp-ce262a/","https://alsi.kz/ru/catalog/kartridzhi-dlya-lazernykh-printerov-mfu-kopirov/kartridzh-hp-ce262a/")</f>
        <v>https://alsi.kz/ru/catalog/kartridzhi-dlya-lazernykh-printerov-mfu-kopirov/kartridzh-hp-ce262a/</v>
      </c>
    </row>
    <row r="1509" spans="1:5" ht="15" outlineLevel="3">
      <c r="A1509" s="18">
        <v>78326</v>
      </c>
      <c r="B1509" s="18" t="s">
        <v>4982</v>
      </c>
      <c r="C1509" s="19" t="s">
        <v>4983</v>
      </c>
      <c r="D1509" s="18" t="s">
        <v>4984</v>
      </c>
      <c r="E1509" s="20" t="str">
        <f>HYPERLINK("https://alsi.kz/ru/catalog/kartridzhi-dlya-lazernykh-printerov-mfu-kopirov/kartridzh-hp-ce263a/","https://alsi.kz/ru/catalog/kartridzhi-dlya-lazernykh-printerov-mfu-kopirov/kartridzh-hp-ce263a/")</f>
        <v>https://alsi.kz/ru/catalog/kartridzhi-dlya-lazernykh-printerov-mfu-kopirov/kartridzh-hp-ce263a/</v>
      </c>
    </row>
    <row r="1510" spans="1:5" ht="15" outlineLevel="3">
      <c r="A1510" s="18">
        <v>78362</v>
      </c>
      <c r="B1510" s="18" t="s">
        <v>4985</v>
      </c>
      <c r="C1510" s="19" t="s">
        <v>4986</v>
      </c>
      <c r="D1510" s="18" t="s">
        <v>4987</v>
      </c>
      <c r="E1510" s="20" t="str">
        <f>HYPERLINK("https://alsi.kz/ru/catalog/kartridzhi-dlya-lazernykh-printerov-mfu-kopirov/kartridzh-hp-ce270a/","https://alsi.kz/ru/catalog/kartridzhi-dlya-lazernykh-printerov-mfu-kopirov/kartridzh-hp-ce270a/")</f>
        <v>https://alsi.kz/ru/catalog/kartridzhi-dlya-lazernykh-printerov-mfu-kopirov/kartridzh-hp-ce270a/</v>
      </c>
    </row>
    <row r="1511" spans="1:5" ht="15" outlineLevel="3">
      <c r="A1511" s="18">
        <v>78363</v>
      </c>
      <c r="B1511" s="18" t="s">
        <v>4988</v>
      </c>
      <c r="C1511" s="19" t="s">
        <v>4989</v>
      </c>
      <c r="D1511" s="18" t="s">
        <v>4990</v>
      </c>
      <c r="E1511" s="20" t="str">
        <f>HYPERLINK("https://alsi.kz/ru/catalog/kartridzhi-dlya-lazernykh-printerov-mfu-kopirov/kartridzh-hp-ce271a/","https://alsi.kz/ru/catalog/kartridzhi-dlya-lazernykh-printerov-mfu-kopirov/kartridzh-hp-ce271a/")</f>
        <v>https://alsi.kz/ru/catalog/kartridzhi-dlya-lazernykh-printerov-mfu-kopirov/kartridzh-hp-ce271a/</v>
      </c>
    </row>
    <row r="1512" spans="1:5" ht="15" outlineLevel="3">
      <c r="A1512" s="18">
        <v>78364</v>
      </c>
      <c r="B1512" s="18" t="s">
        <v>4991</v>
      </c>
      <c r="C1512" s="19" t="s">
        <v>4992</v>
      </c>
      <c r="D1512" s="18" t="s">
        <v>4990</v>
      </c>
      <c r="E1512" s="20" t="str">
        <f>HYPERLINK("https://alsi.kz/ru/catalog/kartridzhi-dlya-lazernykh-printerov-mfu-kopirov/kartridzh-hp-ce272a/","https://alsi.kz/ru/catalog/kartridzhi-dlya-lazernykh-printerov-mfu-kopirov/kartridzh-hp-ce272a/")</f>
        <v>https://alsi.kz/ru/catalog/kartridzhi-dlya-lazernykh-printerov-mfu-kopirov/kartridzh-hp-ce272a/</v>
      </c>
    </row>
    <row r="1513" spans="1:5" ht="15" outlineLevel="3">
      <c r="A1513" s="18">
        <v>78365</v>
      </c>
      <c r="B1513" s="18" t="s">
        <v>4993</v>
      </c>
      <c r="C1513" s="19" t="s">
        <v>4994</v>
      </c>
      <c r="D1513" s="18" t="s">
        <v>4990</v>
      </c>
      <c r="E1513" s="20" t="str">
        <f>HYPERLINK("https://alsi.kz/ru/catalog/kartridzhi-dlya-lazernykh-printerov-mfu-kopirov/kartridzh-hp-ce273a/","https://alsi.kz/ru/catalog/kartridzhi-dlya-lazernykh-printerov-mfu-kopirov/kartridzh-hp-ce273a/")</f>
        <v>https://alsi.kz/ru/catalog/kartridzhi-dlya-lazernykh-printerov-mfu-kopirov/kartridzh-hp-ce273a/</v>
      </c>
    </row>
    <row r="1514" spans="1:5" ht="15" outlineLevel="3">
      <c r="A1514" s="18">
        <v>101909</v>
      </c>
      <c r="B1514" s="18" t="s">
        <v>4995</v>
      </c>
      <c r="C1514" s="19" t="s">
        <v>4996</v>
      </c>
      <c r="D1514" s="18" t="s">
        <v>4997</v>
      </c>
      <c r="E1514" s="20" t="str">
        <f>HYPERLINK("https://alsi.kz/ru/catalog/kartridzhi-dlya-lazernykh-printerov-mfu-kopirov/kartridzh-hp-ce400a/","https://alsi.kz/ru/catalog/kartridzhi-dlya-lazernykh-printerov-mfu-kopirov/kartridzh-hp-ce400a/")</f>
        <v>https://alsi.kz/ru/catalog/kartridzhi-dlya-lazernykh-printerov-mfu-kopirov/kartridzh-hp-ce400a/</v>
      </c>
    </row>
    <row r="1515" spans="1:5" ht="15" outlineLevel="3">
      <c r="A1515" s="18">
        <v>154784</v>
      </c>
      <c r="B1515" s="18" t="s">
        <v>4998</v>
      </c>
      <c r="C1515" s="19" t="s">
        <v>4999</v>
      </c>
      <c r="D1515" s="18" t="s">
        <v>5000</v>
      </c>
      <c r="E1515" s="20" t="str">
        <f>HYPERLINK("https://alsi.kz/ru/catalog/kartridzhi-dlya-lazernykh-printerov-mfu-kopirov/kartridj-hp-europe-ce400x-ce400x/","https://alsi.kz/ru/catalog/kartridzhi-dlya-lazernykh-printerov-mfu-kopirov/kartridj-hp-europe-ce400x-ce400x/")</f>
        <v>https://alsi.kz/ru/catalog/kartridzhi-dlya-lazernykh-printerov-mfu-kopirov/kartridj-hp-europe-ce400x-ce400x/</v>
      </c>
    </row>
    <row r="1516" spans="1:5" ht="15" outlineLevel="3">
      <c r="A1516" s="18">
        <v>101910</v>
      </c>
      <c r="B1516" s="18" t="s">
        <v>5001</v>
      </c>
      <c r="C1516" s="19" t="s">
        <v>5002</v>
      </c>
      <c r="D1516" s="18" t="s">
        <v>5003</v>
      </c>
      <c r="E1516" s="20" t="str">
        <f>HYPERLINK("https://alsi.kz/ru/catalog/kartridzhi-dlya-lazernykh-printerov-mfu-kopirov/kartridzh-hp-ce401a/","https://alsi.kz/ru/catalog/kartridzhi-dlya-lazernykh-printerov-mfu-kopirov/kartridzh-hp-ce401a/")</f>
        <v>https://alsi.kz/ru/catalog/kartridzhi-dlya-lazernykh-printerov-mfu-kopirov/kartridzh-hp-ce401a/</v>
      </c>
    </row>
    <row r="1517" spans="1:5" ht="15" outlineLevel="3">
      <c r="A1517" s="18">
        <v>101911</v>
      </c>
      <c r="B1517" s="18" t="s">
        <v>5004</v>
      </c>
      <c r="C1517" s="19" t="s">
        <v>5005</v>
      </c>
      <c r="D1517" s="18" t="s">
        <v>5003</v>
      </c>
      <c r="E1517" s="20" t="str">
        <f>HYPERLINK("https://alsi.kz/ru/catalog/kartridzhi-dlya-lazernykh-printerov-mfu-kopirov/kartridzh-hp-ce402a/","https://alsi.kz/ru/catalog/kartridzhi-dlya-lazernykh-printerov-mfu-kopirov/kartridzh-hp-ce402a/")</f>
        <v>https://alsi.kz/ru/catalog/kartridzhi-dlya-lazernykh-printerov-mfu-kopirov/kartridzh-hp-ce402a/</v>
      </c>
    </row>
    <row r="1518" spans="1:5" ht="15" outlineLevel="3">
      <c r="A1518" s="18">
        <v>101912</v>
      </c>
      <c r="B1518" s="18" t="s">
        <v>5006</v>
      </c>
      <c r="C1518" s="19" t="s">
        <v>5007</v>
      </c>
      <c r="D1518" s="18" t="s">
        <v>5008</v>
      </c>
      <c r="E1518" s="20" t="str">
        <f>HYPERLINK("https://alsi.kz/ru/catalog/kartridzhi-dlya-lazernykh-printerov-mfu-kopirov/kartridzh-hp-ce403a/","https://alsi.kz/ru/catalog/kartridzhi-dlya-lazernykh-printerov-mfu-kopirov/kartridzh-hp-ce403a/")</f>
        <v>https://alsi.kz/ru/catalog/kartridzhi-dlya-lazernykh-printerov-mfu-kopirov/kartridzh-hp-ce403a/</v>
      </c>
    </row>
    <row r="1519" spans="1:5" ht="15" outlineLevel="3">
      <c r="A1519" s="18">
        <v>152980</v>
      </c>
      <c r="B1519" s="18" t="s">
        <v>5009</v>
      </c>
      <c r="C1519" s="19" t="s">
        <v>5010</v>
      </c>
      <c r="D1519" s="18" t="s">
        <v>5011</v>
      </c>
      <c r="E1519" s="20" t="str">
        <f>HYPERLINK("https://alsi.kz/ru/catalog/kartridzhi-dlya-lazernykh-printerov-mfu-kopirov/-hp-ce505d/","https://alsi.kz/ru/catalog/kartridzhi-dlya-lazernykh-printerov-mfu-kopirov/-hp-ce505d/")</f>
        <v>https://alsi.kz/ru/catalog/kartridzhi-dlya-lazernykh-printerov-mfu-kopirov/-hp-ce505d/</v>
      </c>
    </row>
    <row r="1520" spans="1:5" ht="15" outlineLevel="3">
      <c r="A1520" s="18">
        <v>164425</v>
      </c>
      <c r="B1520" s="18" t="s">
        <v>5012</v>
      </c>
      <c r="C1520" s="19" t="s">
        <v>5013</v>
      </c>
      <c r="D1520" s="18" t="s">
        <v>5014</v>
      </c>
      <c r="E1520" s="20" t="str">
        <f>HYPERLINK("https://alsi.kz/ru/catalog/kartridzhi-dlya-lazernykh-printerov-mfu-kopirov/kartridj-hp-europe-cf217a-cf217a/","https://alsi.kz/ru/catalog/kartridzhi-dlya-lazernykh-printerov-mfu-kopirov/kartridj-hp-europe-cf217a-cf217a/")</f>
        <v>https://alsi.kz/ru/catalog/kartridzhi-dlya-lazernykh-printerov-mfu-kopirov/kartridj-hp-europe-cf217a-cf217a/</v>
      </c>
    </row>
    <row r="1521" spans="1:5" ht="15" outlineLevel="3">
      <c r="A1521" s="18">
        <v>156819</v>
      </c>
      <c r="B1521" s="18" t="s">
        <v>5015</v>
      </c>
      <c r="C1521" s="19" t="s">
        <v>5016</v>
      </c>
      <c r="D1521" s="18" t="s">
        <v>5017</v>
      </c>
      <c r="E1521" s="20" t="str">
        <f>HYPERLINK("https://alsi.kz/ru/catalog/kartridzhi-dlya-lazernykh-printerov-mfu-kopirov/kartridj-hp-europe-cf226a-cf226a/","https://alsi.kz/ru/catalog/kartridzhi-dlya-lazernykh-printerov-mfu-kopirov/kartridj-hp-europe-cf226a-cf226a/")</f>
        <v>https://alsi.kz/ru/catalog/kartridzhi-dlya-lazernykh-printerov-mfu-kopirov/kartridj-hp-europe-cf226a-cf226a/</v>
      </c>
    </row>
    <row r="1522" spans="1:5" ht="15" outlineLevel="3">
      <c r="A1522" s="18">
        <v>157763</v>
      </c>
      <c r="B1522" s="18" t="s">
        <v>5018</v>
      </c>
      <c r="C1522" s="19" t="s">
        <v>5019</v>
      </c>
      <c r="D1522" s="18" t="s">
        <v>5020</v>
      </c>
      <c r="E1522" s="20" t="str">
        <f>HYPERLINK("https://alsi.kz/ru/catalog/kartridzhi-dlya-lazernykh-printerov-mfu-kopirov/kartridj-hp-europe-cf226x-cf226x/","https://alsi.kz/ru/catalog/kartridzhi-dlya-lazernykh-printerov-mfu-kopirov/kartridj-hp-europe-cf226x-cf226x/")</f>
        <v>https://alsi.kz/ru/catalog/kartridzhi-dlya-lazernykh-printerov-mfu-kopirov/kartridj-hp-europe-cf226x-cf226x/</v>
      </c>
    </row>
    <row r="1523" spans="1:5" ht="15" outlineLevel="3">
      <c r="A1523" s="18">
        <v>165897</v>
      </c>
      <c r="B1523" s="18" t="s">
        <v>5021</v>
      </c>
      <c r="C1523" s="19" t="s">
        <v>5022</v>
      </c>
      <c r="D1523" s="18" t="s">
        <v>5023</v>
      </c>
      <c r="E1523" s="20" t="str">
        <f>HYPERLINK("https://alsi.kz/ru/catalog/kartridzhi-dlya-lazernykh-printerov-mfu-kopirov/kartridj-hp-europe-cf230x-cf230x/","https://alsi.kz/ru/catalog/kartridzhi-dlya-lazernykh-printerov-mfu-kopirov/kartridj-hp-europe-cf230x-cf230x/")</f>
        <v>https://alsi.kz/ru/catalog/kartridzhi-dlya-lazernykh-printerov-mfu-kopirov/kartridj-hp-europe-cf230x-cf230x/</v>
      </c>
    </row>
    <row r="1524" spans="1:5" ht="15" outlineLevel="3">
      <c r="A1524" s="18">
        <v>199199</v>
      </c>
      <c r="B1524" s="18" t="s">
        <v>5024</v>
      </c>
      <c r="C1524" s="19" t="s">
        <v>5025</v>
      </c>
      <c r="D1524" s="18" t="s">
        <v>5026</v>
      </c>
      <c r="E1524" s="20" t="str">
        <f>HYPERLINK("https://alsi.kz/ru/catalog/kartridzhi-dlya-lazernykh-printerov-mfu-kopirov/kartridj-hp-europe-cf259a59a-cf259a/","https://alsi.kz/ru/catalog/kartridzhi-dlya-lazernykh-printerov-mfu-kopirov/kartridj-hp-europe-cf259a59a-cf259a/")</f>
        <v>https://alsi.kz/ru/catalog/kartridzhi-dlya-lazernykh-printerov-mfu-kopirov/kartridj-hp-europe-cf259a59a-cf259a/</v>
      </c>
    </row>
    <row r="1525" spans="1:5" ht="15" outlineLevel="3">
      <c r="A1525" s="18">
        <v>195762</v>
      </c>
      <c r="B1525" s="18" t="s">
        <v>5027</v>
      </c>
      <c r="C1525" s="19" t="s">
        <v>5028</v>
      </c>
      <c r="D1525" s="18" t="s">
        <v>5029</v>
      </c>
      <c r="E1525" s="20" t="str">
        <f>HYPERLINK("https://alsi.kz/ru/catalog/kartridzhi-dlya-lazernykh-printerov-mfu-kopirov/kartridj-hp-europe-cf259x-cf259x/","https://alsi.kz/ru/catalog/kartridzhi-dlya-lazernykh-printerov-mfu-kopirov/kartridj-hp-europe-cf259x-cf259x/")</f>
        <v>https://alsi.kz/ru/catalog/kartridzhi-dlya-lazernykh-printerov-mfu-kopirov/kartridj-hp-europe-cf259x-cf259x/</v>
      </c>
    </row>
    <row r="1526" spans="1:5" ht="15" outlineLevel="3">
      <c r="A1526" s="18">
        <v>118428</v>
      </c>
      <c r="B1526" s="18" t="s">
        <v>5030</v>
      </c>
      <c r="C1526" s="19" t="s">
        <v>5031</v>
      </c>
      <c r="D1526" s="18" t="s">
        <v>5032</v>
      </c>
      <c r="E1526" s="20" t="str">
        <f>HYPERLINK("https://alsi.kz/ru/catalog/kartridzhi-dlya-lazernykh-printerov-mfu-kopirov/kartridzh-hp-cf280a/","https://alsi.kz/ru/catalog/kartridzhi-dlya-lazernykh-printerov-mfu-kopirov/kartridzh-hp-cf280a/")</f>
        <v>https://alsi.kz/ru/catalog/kartridzhi-dlya-lazernykh-printerov-mfu-kopirov/kartridzh-hp-cf280a/</v>
      </c>
    </row>
    <row r="1527" spans="1:5" ht="15" outlineLevel="3">
      <c r="A1527" s="18">
        <v>142577</v>
      </c>
      <c r="B1527" s="18" t="s">
        <v>5033</v>
      </c>
      <c r="C1527" s="19" t="s">
        <v>5034</v>
      </c>
      <c r="D1527" s="18" t="s">
        <v>5035</v>
      </c>
      <c r="E1527" s="20" t="str">
        <f>HYPERLINK("https://alsi.kz/ru/catalog/kartridzhi-dlya-lazernykh-printerov-mfu-kopirov/-hp-cf281x/","https://alsi.kz/ru/catalog/kartridzhi-dlya-lazernykh-printerov-mfu-kopirov/-hp-cf281x/")</f>
        <v>https://alsi.kz/ru/catalog/kartridzhi-dlya-lazernykh-printerov-mfu-kopirov/-hp-cf281x/</v>
      </c>
    </row>
    <row r="1528" spans="1:5" ht="15" outlineLevel="3">
      <c r="A1528" s="18">
        <v>153758</v>
      </c>
      <c r="B1528" s="18" t="s">
        <v>5036</v>
      </c>
      <c r="C1528" s="19" t="s">
        <v>5037</v>
      </c>
      <c r="D1528" s="18" t="s">
        <v>5038</v>
      </c>
      <c r="E1528" s="20" t="str">
        <f>HYPERLINK("https://alsi.kz/ru/catalog/kartridzhi-dlya-lazernykh-printerov-mfu-kopirov/kartridj-hp-cf400a/","https://alsi.kz/ru/catalog/kartridzhi-dlya-lazernykh-printerov-mfu-kopirov/kartridj-hp-cf400a/")</f>
        <v>https://alsi.kz/ru/catalog/kartridzhi-dlya-lazernykh-printerov-mfu-kopirov/kartridj-hp-cf400a/</v>
      </c>
    </row>
    <row r="1529" spans="1:5" ht="15" outlineLevel="3">
      <c r="A1529" s="18">
        <v>158732</v>
      </c>
      <c r="B1529" s="18" t="s">
        <v>5039</v>
      </c>
      <c r="C1529" s="19" t="s">
        <v>5040</v>
      </c>
      <c r="D1529" s="18" t="s">
        <v>5041</v>
      </c>
      <c r="E1529" s="20" t="str">
        <f>HYPERLINK("https://alsi.kz/ru/catalog/kartridzhi-dlya-lazernykh-printerov-mfu-kopirov/kartridj-hp-europe-cf400x-cf400x/","https://alsi.kz/ru/catalog/kartridzhi-dlya-lazernykh-printerov-mfu-kopirov/kartridj-hp-europe-cf400x-cf400x/")</f>
        <v>https://alsi.kz/ru/catalog/kartridzhi-dlya-lazernykh-printerov-mfu-kopirov/kartridj-hp-europe-cf400x-cf400x/</v>
      </c>
    </row>
    <row r="1530" spans="1:5" ht="15" outlineLevel="3">
      <c r="A1530" s="18">
        <v>153759</v>
      </c>
      <c r="B1530" s="18" t="s">
        <v>5042</v>
      </c>
      <c r="C1530" s="19" t="s">
        <v>5043</v>
      </c>
      <c r="D1530" s="18" t="s">
        <v>5044</v>
      </c>
      <c r="E1530" s="20" t="str">
        <f>HYPERLINK("https://alsi.kz/ru/catalog/kartridzhi-dlya-lazernykh-printerov-mfu-kopirov/kartridj-hp-cf401a/","https://alsi.kz/ru/catalog/kartridzhi-dlya-lazernykh-printerov-mfu-kopirov/kartridj-hp-cf401a/")</f>
        <v>https://alsi.kz/ru/catalog/kartridzhi-dlya-lazernykh-printerov-mfu-kopirov/kartridj-hp-cf401a/</v>
      </c>
    </row>
    <row r="1531" spans="1:5" ht="15" outlineLevel="3">
      <c r="A1531" s="18">
        <v>153760</v>
      </c>
      <c r="B1531" s="18" t="s">
        <v>5045</v>
      </c>
      <c r="C1531" s="19" t="s">
        <v>5046</v>
      </c>
      <c r="D1531" s="18" t="s">
        <v>5047</v>
      </c>
      <c r="E1531" s="20" t="str">
        <f>HYPERLINK("https://alsi.kz/ru/catalog/kartridzhi-dlya-lazernykh-printerov-mfu-kopirov/kartridj-hp-cf402a/","https://alsi.kz/ru/catalog/kartridzhi-dlya-lazernykh-printerov-mfu-kopirov/kartridj-hp-cf402a/")</f>
        <v>https://alsi.kz/ru/catalog/kartridzhi-dlya-lazernykh-printerov-mfu-kopirov/kartridj-hp-cf402a/</v>
      </c>
    </row>
    <row r="1532" spans="1:5" ht="15" outlineLevel="3">
      <c r="A1532" s="18">
        <v>153761</v>
      </c>
      <c r="B1532" s="18" t="s">
        <v>5048</v>
      </c>
      <c r="C1532" s="19" t="s">
        <v>5049</v>
      </c>
      <c r="D1532" s="18" t="s">
        <v>5047</v>
      </c>
      <c r="E1532" s="20" t="str">
        <f>HYPERLINK("https://alsi.kz/ru/catalog/kartridzhi-dlya-lazernykh-printerov-mfu-kopirov/kartridj-hp-cf403a/","https://alsi.kz/ru/catalog/kartridzhi-dlya-lazernykh-printerov-mfu-kopirov/kartridj-hp-cf403a/")</f>
        <v>https://alsi.kz/ru/catalog/kartridzhi-dlya-lazernykh-printerov-mfu-kopirov/kartridj-hp-cf403a/</v>
      </c>
    </row>
    <row r="1533" spans="1:5" ht="15" outlineLevel="3">
      <c r="A1533" s="18">
        <v>188519</v>
      </c>
      <c r="B1533" s="18" t="s">
        <v>5050</v>
      </c>
      <c r="C1533" s="19" t="s">
        <v>5051</v>
      </c>
      <c r="D1533" s="18" t="s">
        <v>5052</v>
      </c>
      <c r="E1533" s="20" t="str">
        <f>HYPERLINK("https://alsi.kz/ru/catalog/kartridzhi-dlya-lazernykh-printerov-mfu-kopirov/kartridj-hp-europe-cf533a205a-cf533a/","https://alsi.kz/ru/catalog/kartridzhi-dlya-lazernykh-printerov-mfu-kopirov/kartridj-hp-europe-cf533a205a-cf533a/")</f>
        <v>https://alsi.kz/ru/catalog/kartridzhi-dlya-lazernykh-printerov-mfu-kopirov/kartridj-hp-europe-cf533a205a-cf533a/</v>
      </c>
    </row>
    <row r="1534" spans="1:5" ht="15" outlineLevel="3">
      <c r="A1534" s="18">
        <v>179676</v>
      </c>
      <c r="B1534" s="18" t="s">
        <v>5053</v>
      </c>
      <c r="C1534" s="19" t="s">
        <v>5054</v>
      </c>
      <c r="D1534" s="18" t="s">
        <v>5055</v>
      </c>
      <c r="E1534" s="20" t="str">
        <f>HYPERLINK("https://alsi.kz/ru/catalog/kartridzhi-dlya-lazernykh-printerov-mfu-kopirov/kartridj-hp-europe-cf540a-cf540a/","https://alsi.kz/ru/catalog/kartridzhi-dlya-lazernykh-printerov-mfu-kopirov/kartridj-hp-europe-cf540a-cf540a/")</f>
        <v>https://alsi.kz/ru/catalog/kartridzhi-dlya-lazernykh-printerov-mfu-kopirov/kartridj-hp-europe-cf540a-cf540a/</v>
      </c>
    </row>
    <row r="1535" spans="1:5" ht="15" outlineLevel="3">
      <c r="A1535" s="18">
        <v>179677</v>
      </c>
      <c r="B1535" s="18" t="s">
        <v>5056</v>
      </c>
      <c r="C1535" s="19" t="s">
        <v>5057</v>
      </c>
      <c r="D1535" s="18" t="s">
        <v>5058</v>
      </c>
      <c r="E1535" s="20" t="str">
        <f>HYPERLINK("https://alsi.kz/ru/catalog/kartridzhi-dlya-lazernykh-printerov-mfu-kopirov/kartridj-hp-europe-cf541a-cf541a/","https://alsi.kz/ru/catalog/kartridzhi-dlya-lazernykh-printerov-mfu-kopirov/kartridj-hp-europe-cf541a-cf541a/")</f>
        <v>https://alsi.kz/ru/catalog/kartridzhi-dlya-lazernykh-printerov-mfu-kopirov/kartridj-hp-europe-cf541a-cf541a/</v>
      </c>
    </row>
    <row r="1536" spans="1:5" ht="15" outlineLevel="3">
      <c r="A1536" s="18">
        <v>179678</v>
      </c>
      <c r="B1536" s="18" t="s">
        <v>5059</v>
      </c>
      <c r="C1536" s="19" t="s">
        <v>5060</v>
      </c>
      <c r="D1536" s="18" t="s">
        <v>5061</v>
      </c>
      <c r="E1536" s="20" t="str">
        <f>HYPERLINK("https://alsi.kz/ru/catalog/kartridzhi-dlya-lazernykh-printerov-mfu-kopirov/kartridj-hp-europe-cf542a-cf542a/","https://alsi.kz/ru/catalog/kartridzhi-dlya-lazernykh-printerov-mfu-kopirov/kartridj-hp-europe-cf542a-cf542a/")</f>
        <v>https://alsi.kz/ru/catalog/kartridzhi-dlya-lazernykh-printerov-mfu-kopirov/kartridj-hp-europe-cf542a-cf542a/</v>
      </c>
    </row>
    <row r="1537" spans="1:5" ht="15" outlineLevel="3">
      <c r="A1537" s="18">
        <v>179683</v>
      </c>
      <c r="B1537" s="18" t="s">
        <v>5062</v>
      </c>
      <c r="C1537" s="19" t="s">
        <v>5063</v>
      </c>
      <c r="D1537" s="18" t="s">
        <v>5061</v>
      </c>
      <c r="E1537" s="20" t="str">
        <f>HYPERLINK("https://alsi.kz/ru/catalog/kartridzhi-dlya-lazernykh-printerov-mfu-kopirov/kartridj-hp-europe-cf543a-cf543a/","https://alsi.kz/ru/catalog/kartridzhi-dlya-lazernykh-printerov-mfu-kopirov/kartridj-hp-europe-cf543a-cf543a/")</f>
        <v>https://alsi.kz/ru/catalog/kartridzhi-dlya-lazernykh-printerov-mfu-kopirov/kartridj-hp-europe-cf543a-cf543a/</v>
      </c>
    </row>
    <row r="1538" spans="1:5" ht="15" outlineLevel="3">
      <c r="A1538" s="18">
        <v>120508</v>
      </c>
      <c r="B1538" s="18" t="s">
        <v>5064</v>
      </c>
      <c r="C1538" s="19" t="s">
        <v>5065</v>
      </c>
      <c r="D1538" s="18" t="s">
        <v>1758</v>
      </c>
      <c r="E1538" s="20" t="str">
        <f>HYPERLINK("https://alsi.kz/ru/catalog/kartridzhi-dlya-lazernykh-printerov-mfu-kopirov/kartridzh-hp-cn053ae/","https://alsi.kz/ru/catalog/kartridzhi-dlya-lazernykh-printerov-mfu-kopirov/kartridzh-hp-cn053ae/")</f>
        <v>https://alsi.kz/ru/catalog/kartridzhi-dlya-lazernykh-printerov-mfu-kopirov/kartridzh-hp-cn053ae/</v>
      </c>
    </row>
    <row r="1539" spans="1:5" ht="15" outlineLevel="3">
      <c r="A1539" s="18">
        <v>37358</v>
      </c>
      <c r="B1539" s="18" t="s">
        <v>5066</v>
      </c>
      <c r="C1539" s="19" t="s">
        <v>5067</v>
      </c>
      <c r="D1539" s="18" t="s">
        <v>5068</v>
      </c>
      <c r="E1539" s="20" t="str">
        <f>HYPERLINK("https://alsi.kz/ru/catalog/kartridzhi-dlya-lazernykh-printerov-mfu-kopirov/kartridzh-hp-q5949a/","https://alsi.kz/ru/catalog/kartridzhi-dlya-lazernykh-printerov-mfu-kopirov/kartridzh-hp-q5949a/")</f>
        <v>https://alsi.kz/ru/catalog/kartridzhi-dlya-lazernykh-printerov-mfu-kopirov/kartridzh-hp-q5949a/</v>
      </c>
    </row>
    <row r="1540" spans="1:5" ht="15" outlineLevel="3">
      <c r="A1540" s="18">
        <v>49243</v>
      </c>
      <c r="B1540" s="18" t="s">
        <v>5069</v>
      </c>
      <c r="C1540" s="19" t="s">
        <v>5070</v>
      </c>
      <c r="D1540" s="18" t="s">
        <v>5071</v>
      </c>
      <c r="E1540" s="20" t="str">
        <f>HYPERLINK("https://alsi.kz/ru/catalog/kartridzhi-dlya-lazernykh-printerov-mfu-kopirov/kartridj-hp-europe-q7563a-q7563a/","https://alsi.kz/ru/catalog/kartridzhi-dlya-lazernykh-printerov-mfu-kopirov/kartridj-hp-europe-q7563a-q7563a/")</f>
        <v>https://alsi.kz/ru/catalog/kartridzhi-dlya-lazernykh-printerov-mfu-kopirov/kartridj-hp-europe-q7563a-q7563a/</v>
      </c>
    </row>
    <row r="1541" spans="1:5" ht="15" outlineLevel="3">
      <c r="A1541" s="18">
        <v>197928</v>
      </c>
      <c r="B1541" s="18" t="s">
        <v>5072</v>
      </c>
      <c r="C1541" s="19" t="s">
        <v>5073</v>
      </c>
      <c r="D1541" s="18" t="s">
        <v>5074</v>
      </c>
      <c r="E1541" s="20" t="str">
        <f>HYPERLINK("https://alsi.kz/ru/catalog/kartridzhi-dlya-lazernykh-printerov-mfu-kopirov/kartridj-hp-europe-w1106a106a-w1106a/","https://alsi.kz/ru/catalog/kartridzhi-dlya-lazernykh-printerov-mfu-kopirov/kartridj-hp-europe-w1106a106a-w1106a/")</f>
        <v>https://alsi.kz/ru/catalog/kartridzhi-dlya-lazernykh-printerov-mfu-kopirov/kartridj-hp-europe-w1106a106a-w1106a/</v>
      </c>
    </row>
    <row r="1542" spans="1:5" ht="15" outlineLevel="3">
      <c r="A1542" s="18">
        <v>205916</v>
      </c>
      <c r="B1542" s="18" t="s">
        <v>5075</v>
      </c>
      <c r="C1542" s="19" t="s">
        <v>5076</v>
      </c>
      <c r="D1542" s="18" t="s">
        <v>5077</v>
      </c>
      <c r="E1542" s="20" t="str">
        <f>HYPERLINK("https://alsi.kz/ru/catalog/kartridzhi-dlya-lazernykh-printerov-mfu-kopirov/kartridj-hp-europe-w2000a658a-w2000a/","https://alsi.kz/ru/catalog/kartridzhi-dlya-lazernykh-printerov-mfu-kopirov/kartridj-hp-europe-w2000a658a-w2000a/")</f>
        <v>https://alsi.kz/ru/catalog/kartridzhi-dlya-lazernykh-printerov-mfu-kopirov/kartridj-hp-europe-w2000a658a-w2000a/</v>
      </c>
    </row>
    <row r="1543" spans="1:5" ht="15" outlineLevel="3">
      <c r="A1543" s="18">
        <v>205917</v>
      </c>
      <c r="B1543" s="18" t="s">
        <v>5078</v>
      </c>
      <c r="C1543" s="19" t="s">
        <v>5079</v>
      </c>
      <c r="D1543" s="18" t="s">
        <v>5080</v>
      </c>
      <c r="E1543" s="20" t="str">
        <f>HYPERLINK("https://alsi.kz/ru/catalog/kartridzhi-dlya-lazernykh-printerov-mfu-kopirov/kartridj-hp-europe-w2001a658a-w2001a/","https://alsi.kz/ru/catalog/kartridzhi-dlya-lazernykh-printerov-mfu-kopirov/kartridj-hp-europe-w2001a658a-w2001a/")</f>
        <v>https://alsi.kz/ru/catalog/kartridzhi-dlya-lazernykh-printerov-mfu-kopirov/kartridj-hp-europe-w2001a658a-w2001a/</v>
      </c>
    </row>
    <row r="1544" spans="1:5" ht="15" outlineLevel="3">
      <c r="A1544" s="18">
        <v>205919</v>
      </c>
      <c r="B1544" s="18" t="s">
        <v>5081</v>
      </c>
      <c r="C1544" s="19" t="s">
        <v>5082</v>
      </c>
      <c r="D1544" s="18" t="s">
        <v>5080</v>
      </c>
      <c r="E1544" s="20" t="str">
        <f>HYPERLINK("https://alsi.kz/ru/catalog/kartridzhi-dlya-lazernykh-printerov-mfu-kopirov/kartridj-hp-europe-w2003a658a-w2003a/","https://alsi.kz/ru/catalog/kartridzhi-dlya-lazernykh-printerov-mfu-kopirov/kartridj-hp-europe-w2003a658a-w2003a/")</f>
        <v>https://alsi.kz/ru/catalog/kartridzhi-dlya-lazernykh-printerov-mfu-kopirov/kartridj-hp-europe-w2003a658a-w2003a/</v>
      </c>
    </row>
    <row r="1545" spans="1:5" ht="15" outlineLevel="3">
      <c r="A1545" s="18">
        <v>206117</v>
      </c>
      <c r="B1545" s="18" t="s">
        <v>5083</v>
      </c>
      <c r="C1545" s="19" t="s">
        <v>5084</v>
      </c>
      <c r="D1545" s="18" t="s">
        <v>5085</v>
      </c>
      <c r="E1545" s="20" t="str">
        <f>HYPERLINK("https://alsi.kz/ru/catalog/kartridzhi-dlya-lazernykh-printerov-mfu-kopirov/kartridj-hp-europe-w2011a659a-w2011a/","https://alsi.kz/ru/catalog/kartridzhi-dlya-lazernykh-printerov-mfu-kopirov/kartridj-hp-europe-w2011a659a-w2011a/")</f>
        <v>https://alsi.kz/ru/catalog/kartridzhi-dlya-lazernykh-printerov-mfu-kopirov/kartridj-hp-europe-w2011a659a-w2011a/</v>
      </c>
    </row>
    <row r="1546" spans="1:5" ht="15" outlineLevel="3">
      <c r="A1546" s="18">
        <v>206118</v>
      </c>
      <c r="B1546" s="18" t="s">
        <v>5086</v>
      </c>
      <c r="C1546" s="19" t="s">
        <v>5087</v>
      </c>
      <c r="D1546" s="18" t="s">
        <v>5085</v>
      </c>
      <c r="E1546" s="20" t="str">
        <f>HYPERLINK("https://alsi.kz/ru/catalog/kartridzhi-dlya-lazernykh-printerov-mfu-kopirov/kartridj-hp-europe-w2012a659a-w2012a/","https://alsi.kz/ru/catalog/kartridzhi-dlya-lazernykh-printerov-mfu-kopirov/kartridj-hp-europe-w2012a659a-w2012a/")</f>
        <v>https://alsi.kz/ru/catalog/kartridzhi-dlya-lazernykh-printerov-mfu-kopirov/kartridj-hp-europe-w2012a659a-w2012a/</v>
      </c>
    </row>
    <row r="1547" spans="1:5" ht="15" outlineLevel="3">
      <c r="A1547" s="18">
        <v>206119</v>
      </c>
      <c r="B1547" s="18" t="s">
        <v>5088</v>
      </c>
      <c r="C1547" s="19" t="s">
        <v>5089</v>
      </c>
      <c r="D1547" s="18" t="s">
        <v>5085</v>
      </c>
      <c r="E1547" s="20" t="str">
        <f>HYPERLINK("https://alsi.kz/ru/catalog/kartridzhi-dlya-lazernykh-printerov-mfu-kopirov/kartridj-hp-europe-w2013a659a-w2013a/","https://alsi.kz/ru/catalog/kartridzhi-dlya-lazernykh-printerov-mfu-kopirov/kartridj-hp-europe-w2013a659a-w2013a/")</f>
        <v>https://alsi.kz/ru/catalog/kartridzhi-dlya-lazernykh-printerov-mfu-kopirov/kartridj-hp-europe-w2013a659a-w2013a/</v>
      </c>
    </row>
    <row r="1548" spans="1:5" ht="15" outlineLevel="3">
      <c r="A1548" s="18" t="s">
        <v>5090</v>
      </c>
      <c r="B1548" s="18">
        <v>124110</v>
      </c>
      <c r="C1548" s="19" t="s">
        <v>5091</v>
      </c>
      <c r="D1548" s="18" t="s">
        <v>5092</v>
      </c>
      <c r="E1548" s="20" t="str">
        <f>HYPERLINK("https://alsi.kz/ru/catalog/kartridzhi-dlya-lazernykh-printerov-mfu-kopirov/kartridj-hp-europece341alazernyygoluboy-124110/","https://alsi.kz/ru/catalog/kartridzhi-dlya-lazernykh-printerov-mfu-kopirov/kartridj-hp-europece341alazernyygoluboy-124110/")</f>
        <v>https://alsi.kz/ru/catalog/kartridzhi-dlya-lazernykh-printerov-mfu-kopirov/kartridj-hp-europece341alazernyygoluboy-124110/</v>
      </c>
    </row>
    <row r="1549" spans="1:5" ht="15" outlineLevel="3">
      <c r="A1549" s="18" t="s">
        <v>5093</v>
      </c>
      <c r="B1549" s="18">
        <v>124111</v>
      </c>
      <c r="C1549" s="19" t="s">
        <v>5094</v>
      </c>
      <c r="D1549" s="18" t="s">
        <v>5092</v>
      </c>
      <c r="E1549" s="20" t="str">
        <f>HYPERLINK("https://alsi.kz/ru/catalog/kartridzhi-dlya-lazernykh-printerov-mfu-kopirov/kartridj-hp-europece342alazernyyjeltyy-124111/","https://alsi.kz/ru/catalog/kartridzhi-dlya-lazernykh-printerov-mfu-kopirov/kartridj-hp-europece342alazernyyjeltyy-124111/")</f>
        <v>https://alsi.kz/ru/catalog/kartridzhi-dlya-lazernykh-printerov-mfu-kopirov/kartridj-hp-europece342alazernyyjeltyy-124111/</v>
      </c>
    </row>
    <row r="1550" spans="1:5" ht="15" outlineLevel="3">
      <c r="A1550" s="18" t="s">
        <v>5095</v>
      </c>
      <c r="B1550" s="18">
        <v>124112</v>
      </c>
      <c r="C1550" s="19" t="s">
        <v>5096</v>
      </c>
      <c r="D1550" s="18" t="s">
        <v>5092</v>
      </c>
      <c r="E1550" s="20" t="str">
        <f>HYPERLINK("https://alsi.kz/ru/catalog/kartridzhi-dlya-lazernykh-printerov-mfu-kopirov/kartridj-hp-europece343alazernyypurpurnyy-124112/","https://alsi.kz/ru/catalog/kartridzhi-dlya-lazernykh-printerov-mfu-kopirov/kartridj-hp-europece343alazernyypurpurnyy-124112/")</f>
        <v>https://alsi.kz/ru/catalog/kartridzhi-dlya-lazernykh-printerov-mfu-kopirov/kartridj-hp-europece343alazernyypurpurnyy-124112/</v>
      </c>
    </row>
    <row r="1551" spans="1:5" ht="15" outlineLevel="3">
      <c r="A1551" s="18" t="s">
        <v>5097</v>
      </c>
      <c r="B1551" s="18" t="s">
        <v>5098</v>
      </c>
      <c r="C1551" s="19" t="s">
        <v>5099</v>
      </c>
      <c r="D1551" s="18" t="s">
        <v>5100</v>
      </c>
      <c r="E1551" s="20" t="str">
        <f>HYPERLINK("https://alsi.kz/ru/catalog/kartridzhi-dlya-lazernykh-printerov-mfu-kopirov/kartridj-hp-q5950a-chernyy-q5950a/","https://alsi.kz/ru/catalog/kartridzhi-dlya-lazernykh-printerov-mfu-kopirov/kartridj-hp-q5950a-chernyy-q5950a/")</f>
        <v>https://alsi.kz/ru/catalog/kartridzhi-dlya-lazernykh-printerov-mfu-kopirov/kartridj-hp-q5950a-chernyy-q5950a/</v>
      </c>
    </row>
    <row r="1552" spans="1:5" ht="15" outlineLevel="3">
      <c r="A1552" s="18" t="s">
        <v>5101</v>
      </c>
      <c r="B1552" s="18" t="s">
        <v>5102</v>
      </c>
      <c r="C1552" s="19" t="s">
        <v>5103</v>
      </c>
      <c r="D1552" s="18" t="s">
        <v>5104</v>
      </c>
      <c r="E1552" s="20" t="str">
        <f>HYPERLINK("https://alsi.kz/ru/catalog/kartridzhi-dlya-lazernykh-printerov-mfu-kopirov/kartridj-hp-q5951a-goluboy-q5951a/","https://alsi.kz/ru/catalog/kartridzhi-dlya-lazernykh-printerov-mfu-kopirov/kartridj-hp-q5951a-goluboy-q5951a/")</f>
        <v>https://alsi.kz/ru/catalog/kartridzhi-dlya-lazernykh-printerov-mfu-kopirov/kartridj-hp-q5951a-goluboy-q5951a/</v>
      </c>
    </row>
    <row r="1553" spans="1:5" ht="15" outlineLevel="3">
      <c r="A1553" s="18" t="s">
        <v>5105</v>
      </c>
      <c r="B1553" s="18" t="s">
        <v>5106</v>
      </c>
      <c r="C1553" s="19" t="s">
        <v>5107</v>
      </c>
      <c r="D1553" s="18" t="s">
        <v>5104</v>
      </c>
      <c r="E1553" s="20" t="str">
        <f>HYPERLINK("https://alsi.kz/ru/catalog/kartridzhi-dlya-lazernykh-printerov-mfu-kopirov/kartridj-hp-q5952a-jeltyy-q5952a/","https://alsi.kz/ru/catalog/kartridzhi-dlya-lazernykh-printerov-mfu-kopirov/kartridj-hp-q5952a-jeltyy-q5952a/")</f>
        <v>https://alsi.kz/ru/catalog/kartridzhi-dlya-lazernykh-printerov-mfu-kopirov/kartridj-hp-q5952a-jeltyy-q5952a/</v>
      </c>
    </row>
    <row r="1554" spans="1:5" ht="15" outlineLevel="3">
      <c r="A1554" s="18" t="s">
        <v>5108</v>
      </c>
      <c r="B1554" s="18" t="s">
        <v>5109</v>
      </c>
      <c r="C1554" s="19" t="s">
        <v>5110</v>
      </c>
      <c r="D1554" s="18" t="s">
        <v>5104</v>
      </c>
      <c r="E1554" s="20" t="str">
        <f>HYPERLINK("https://alsi.kz/ru/catalog/kartridzhi-dlya-lazernykh-printerov-mfu-kopirov/kartridj-hp-q5953a-purpurnyy-q5953a/","https://alsi.kz/ru/catalog/kartridzhi-dlya-lazernykh-printerov-mfu-kopirov/kartridj-hp-q5953a-purpurnyy-q5953a/")</f>
        <v>https://alsi.kz/ru/catalog/kartridzhi-dlya-lazernykh-printerov-mfu-kopirov/kartridj-hp-q5953a-purpurnyy-q5953a/</v>
      </c>
    </row>
    <row r="1555" spans="1:5" ht="15" outlineLevel="3">
      <c r="A1555" s="18">
        <v>66323</v>
      </c>
      <c r="B1555" s="18">
        <v>841141</v>
      </c>
      <c r="C1555" s="19" t="s">
        <v>5111</v>
      </c>
      <c r="D1555" s="18" t="s">
        <v>4918</v>
      </c>
      <c r="E1555" s="20" t="str">
        <f>HYPERLINK("https://alsi.kz/ru/catalog/kartridzhi-dlya-lazernykh-printerov-mfu-kopirov/kartridj-nashuatec-mpc3300-841141/","https://alsi.kz/ru/catalog/kartridzhi-dlya-lazernykh-printerov-mfu-kopirov/kartridj-nashuatec-mpc3300-841141/")</f>
        <v>https://alsi.kz/ru/catalog/kartridzhi-dlya-lazernykh-printerov-mfu-kopirov/kartridj-nashuatec-mpc3300-841141/</v>
      </c>
    </row>
    <row r="1556" spans="1:5" ht="15" outlineLevel="3">
      <c r="A1556" s="18">
        <v>66322</v>
      </c>
      <c r="B1556" s="18">
        <v>841142</v>
      </c>
      <c r="C1556" s="19" t="s">
        <v>5112</v>
      </c>
      <c r="D1556" s="18" t="s">
        <v>4918</v>
      </c>
      <c r="E1556" s="20" t="str">
        <f>HYPERLINK("https://alsi.kz/ru/catalog/kartridzhi-dlya-lazernykh-printerov-mfu-kopirov/kartridj-nashuatec-mpc3300-841142/","https://alsi.kz/ru/catalog/kartridzhi-dlya-lazernykh-printerov-mfu-kopirov/kartridj-nashuatec-mpc3300-841142/")</f>
        <v>https://alsi.kz/ru/catalog/kartridzhi-dlya-lazernykh-printerov-mfu-kopirov/kartridj-nashuatec-mpc3300-841142/</v>
      </c>
    </row>
    <row r="1557" spans="1:5" ht="15" outlineLevel="3">
      <c r="A1557" s="18">
        <v>66321</v>
      </c>
      <c r="B1557" s="18">
        <v>841143</v>
      </c>
      <c r="C1557" s="19" t="s">
        <v>5113</v>
      </c>
      <c r="D1557" s="18" t="s">
        <v>4918</v>
      </c>
      <c r="E1557" s="20" t="str">
        <f>HYPERLINK("https://alsi.kz/ru/catalog/kartridzhi-dlya-lazernykh-printerov-mfu-kopirov/kartridj-nashuatec-mpc3300-841143/","https://alsi.kz/ru/catalog/kartridzhi-dlya-lazernykh-printerov-mfu-kopirov/kartridj-nashuatec-mpc3300-841143/")</f>
        <v>https://alsi.kz/ru/catalog/kartridzhi-dlya-lazernykh-printerov-mfu-kopirov/kartridj-nashuatec-mpc3300-841143/</v>
      </c>
    </row>
    <row r="1558" spans="1:5" ht="15" outlineLevel="3">
      <c r="A1558" s="18">
        <v>52786</v>
      </c>
      <c r="B1558" s="18" t="s">
        <v>5114</v>
      </c>
      <c r="C1558" s="19" t="s">
        <v>5115</v>
      </c>
      <c r="D1558" s="18" t="s">
        <v>5116</v>
      </c>
      <c r="E1558" s="20" t="str">
        <f>HYPERLINK("https://alsi.kz/ru/catalog/kartridzhi-dlya-lazernykh-printerov-mfu-kopirov/kartridj-samsung-ml--1610d2-ml1610/","https://alsi.kz/ru/catalog/kartridzhi-dlya-lazernykh-printerov-mfu-kopirov/kartridj-samsung-ml--1610d2-ml1610/")</f>
        <v>https://alsi.kz/ru/catalog/kartridzhi-dlya-lazernykh-printerov-mfu-kopirov/kartridj-samsung-ml--1610d2-ml1610/</v>
      </c>
    </row>
    <row r="1559" spans="1:5" ht="15" outlineLevel="3">
      <c r="A1559" s="18">
        <v>52150</v>
      </c>
      <c r="B1559" s="18" t="s">
        <v>5117</v>
      </c>
      <c r="C1559" s="19" t="s">
        <v>5118</v>
      </c>
      <c r="D1559" s="18" t="s">
        <v>5119</v>
      </c>
      <c r="E1559" s="20" t="str">
        <f>HYPERLINK("https://alsi.kz/ru/catalog/kartridzhi-dlya-lazernykh-printerov-mfu-kopirov/kartridj-samsung-ml-1710-1710d3/","https://alsi.kz/ru/catalog/kartridzhi-dlya-lazernykh-printerov-mfu-kopirov/kartridj-samsung-ml-1710-1710d3/")</f>
        <v>https://alsi.kz/ru/catalog/kartridzhi-dlya-lazernykh-printerov-mfu-kopirov/kartridj-samsung-ml-1710-1710d3/</v>
      </c>
    </row>
    <row r="1560" spans="1:5" ht="15" outlineLevel="3">
      <c r="A1560" s="18">
        <v>67046</v>
      </c>
      <c r="B1560" s="18" t="s">
        <v>5120</v>
      </c>
      <c r="C1560" s="19" t="s">
        <v>5121</v>
      </c>
      <c r="D1560" s="18" t="s">
        <v>5122</v>
      </c>
      <c r="E1560" s="20" t="str">
        <f>HYPERLINK("https://alsi.kz/ru/catalog/kartridzhi-dlya-lazernykh-printerov-mfu-kopirov/kartridj-samsung-scx-4521d3-scx-4521d3/","https://alsi.kz/ru/catalog/kartridzhi-dlya-lazernykh-printerov-mfu-kopirov/kartridj-samsung-scx-4521d3-scx-4521d3/")</f>
        <v>https://alsi.kz/ru/catalog/kartridzhi-dlya-lazernykh-printerov-mfu-kopirov/kartridj-samsung-scx-4521d3-scx-4521d3/</v>
      </c>
    </row>
    <row r="1561" spans="1:5" ht="15" outlineLevel="3">
      <c r="A1561" s="18">
        <v>66284</v>
      </c>
      <c r="B1561" s="18" t="s">
        <v>5123</v>
      </c>
      <c r="C1561" s="19" t="s">
        <v>5124</v>
      </c>
      <c r="D1561" s="18" t="s">
        <v>5125</v>
      </c>
      <c r="E1561" s="20" t="str">
        <f>HYPERLINK("https://alsi.kz/ru/catalog/kartridzhi-dlya-lazernykh-printerov-mfu-kopirov/kartridj-samsung-scx-d4200a-scx-d4200a/","https://alsi.kz/ru/catalog/kartridzhi-dlya-lazernykh-printerov-mfu-kopirov/kartridj-samsung-scx-d4200a-scx-d4200a/")</f>
        <v>https://alsi.kz/ru/catalog/kartridzhi-dlya-lazernykh-printerov-mfu-kopirov/kartridj-samsung-scx-d4200a-scx-d4200a/</v>
      </c>
    </row>
    <row r="1562" spans="1:5" ht="15" outlineLevel="3">
      <c r="A1562" s="18">
        <v>225295</v>
      </c>
      <c r="B1562" s="18" t="s">
        <v>5126</v>
      </c>
      <c r="C1562" s="19" t="s">
        <v>5127</v>
      </c>
      <c r="D1562" s="18" t="s">
        <v>5128</v>
      </c>
      <c r="E1562" s="20" t="str">
        <f>HYPERLINK("https://alsi.kz/ru/catalog/kartridzhi-dlya-lazernykh-printerov-mfu-kopirov/kartridj-ultra-cf259xbez-chipa-analog-cf259xultra/","https://alsi.kz/ru/catalog/kartridzhi-dlya-lazernykh-printerov-mfu-kopirov/kartridj-ultra-cf259xbez-chipa-analog-cf259xultra/")</f>
        <v>https://alsi.kz/ru/catalog/kartridzhi-dlya-lazernykh-printerov-mfu-kopirov/kartridj-ultra-cf259xbez-chipa-analog-cf259xultra/</v>
      </c>
    </row>
    <row r="1563" spans="1:5" ht="15" outlineLevel="3">
      <c r="A1563" s="18">
        <v>224394</v>
      </c>
      <c r="B1563" s="18" t="s">
        <v>5129</v>
      </c>
      <c r="C1563" s="19" t="s">
        <v>5130</v>
      </c>
      <c r="D1563" s="18" t="s">
        <v>5131</v>
      </c>
      <c r="E1563" s="20" t="str">
        <f>HYPERLINK("https://alsi.kz/ru/catalog/kartridzhi-dlya-lazernykh-printerov-mfu-kopirov/kartridj-xerox-106r03733-metered-dlya-xerox-versalink-c7020c7025c7030-106r03733/","https://alsi.kz/ru/catalog/kartridzhi-dlya-lazernykh-printerov-mfu-kopirov/kartridj-xerox-106r03733-metered-dlya-xerox-versalink-c7020c7025c7030-106r03733/")</f>
        <v>https://alsi.kz/ru/catalog/kartridzhi-dlya-lazernykh-printerov-mfu-kopirov/kartridj-xerox-106r03733-metered-dlya-xerox-versalink-c7020c7025c7030-106r03733/</v>
      </c>
    </row>
    <row r="1564" spans="1:5" ht="15" outlineLevel="3">
      <c r="A1564" s="18">
        <v>222981</v>
      </c>
      <c r="B1564" s="18" t="s">
        <v>5132</v>
      </c>
      <c r="C1564" s="19" t="s">
        <v>5133</v>
      </c>
      <c r="D1564" s="18" t="s">
        <v>5134</v>
      </c>
      <c r="E1564" s="20" t="str">
        <f>HYPERLINK("https://alsi.kz/ru/catalog/kartridzhi-dlya-lazernykh-printerov-mfu-kopirov/kartridj-xerox-106r03734-106r03734/","https://alsi.kz/ru/catalog/kartridzhi-dlya-lazernykh-printerov-mfu-kopirov/kartridj-xerox-106r03734-106r03734/")</f>
        <v>https://alsi.kz/ru/catalog/kartridzhi-dlya-lazernykh-printerov-mfu-kopirov/kartridj-xerox-106r03734-106r03734/</v>
      </c>
    </row>
    <row r="1565" spans="1:5" ht="15" outlineLevel="3">
      <c r="A1565" s="18">
        <v>224395</v>
      </c>
      <c r="B1565" s="18" t="s">
        <v>5135</v>
      </c>
      <c r="C1565" s="19" t="s">
        <v>5136</v>
      </c>
      <c r="D1565" s="18" t="s">
        <v>5134</v>
      </c>
      <c r="E1565" s="20" t="str">
        <f>HYPERLINK("https://alsi.kz/ru/catalog/kartridzhi-dlya-lazernykh-printerov-mfu-kopirov/kartridj-xerox-106r03735-metered-dlya-xerox-versalink-c7020c7025c7030-106r03735/","https://alsi.kz/ru/catalog/kartridzhi-dlya-lazernykh-printerov-mfu-kopirov/kartridj-xerox-106r03735-metered-dlya-xerox-versalink-c7020c7025c7030-106r03735/")</f>
        <v>https://alsi.kz/ru/catalog/kartridzhi-dlya-lazernykh-printerov-mfu-kopirov/kartridj-xerox-106r03735-metered-dlya-xerox-versalink-c7020c7025c7030-106r03735/</v>
      </c>
    </row>
    <row r="1566" spans="1:5" ht="15" outlineLevel="3">
      <c r="A1566" s="18">
        <v>224396</v>
      </c>
      <c r="B1566" s="18" t="s">
        <v>5137</v>
      </c>
      <c r="C1566" s="19" t="s">
        <v>5138</v>
      </c>
      <c r="D1566" s="18" t="s">
        <v>5134</v>
      </c>
      <c r="E1566" s="20" t="str">
        <f>HYPERLINK("https://alsi.kz/ru/catalog/kartridzhi-dlya-lazernykh-printerov-mfu-kopirov/kartridj-xerox-106r03736-metered-dlya-xerox-versalink-c7020c7025c7030-106r03736/","https://alsi.kz/ru/catalog/kartridzhi-dlya-lazernykh-printerov-mfu-kopirov/kartridj-xerox-106r03736-metered-dlya-xerox-versalink-c7020c7025c7030-106r03736/")</f>
        <v>https://alsi.kz/ru/catalog/kartridzhi-dlya-lazernykh-printerov-mfu-kopirov/kartridj-xerox-106r03736-metered-dlya-xerox-versalink-c7020c7025c7030-106r03736/</v>
      </c>
    </row>
    <row r="1567" spans="1:5" ht="15" outlineLevel="3">
      <c r="A1567" s="18">
        <v>18170</v>
      </c>
      <c r="B1567" s="18" t="s">
        <v>5139</v>
      </c>
      <c r="C1567" s="19" t="s">
        <v>5140</v>
      </c>
      <c r="D1567" s="18" t="s">
        <v>5141</v>
      </c>
      <c r="E1567" s="20" t="str">
        <f>HYPERLINK("https://alsi.kz/ru/catalog/kartridzhi-dlya-lazernykh-printerov-mfu-kopirov/kartridj-xerox-113r00276-113r00276/","https://alsi.kz/ru/catalog/kartridzhi-dlya-lazernykh-printerov-mfu-kopirov/kartridj-xerox-113r00276-113r00276/")</f>
        <v>https://alsi.kz/ru/catalog/kartridzhi-dlya-lazernykh-printerov-mfu-kopirov/kartridj-xerox-113r00276-113r00276/</v>
      </c>
    </row>
    <row r="1568" spans="1:5" ht="15" outlineLevel="3">
      <c r="A1568" s="18">
        <v>41946</v>
      </c>
      <c r="B1568" s="18" t="s">
        <v>5142</v>
      </c>
      <c r="C1568" s="19" t="s">
        <v>5143</v>
      </c>
      <c r="D1568" s="18" t="s">
        <v>5144</v>
      </c>
      <c r="E1568" s="20" t="str">
        <f>HYPERLINK("https://alsi.kz/ru/catalog/kartridzhi-dlya-lazernykh-printerov-mfu-kopirov/kartridj-xerox-113r00619-113r00619/","https://alsi.kz/ru/catalog/kartridzhi-dlya-lazernykh-printerov-mfu-kopirov/kartridj-xerox-113r00619-113r00619/")</f>
        <v>https://alsi.kz/ru/catalog/kartridzhi-dlya-lazernykh-printerov-mfu-kopirov/kartridj-xerox-113r00619-113r00619/</v>
      </c>
    </row>
    <row r="1569" spans="1:5" ht="15" outlineLevel="3">
      <c r="A1569" s="18">
        <v>25299</v>
      </c>
      <c r="B1569" s="18" t="s">
        <v>5145</v>
      </c>
      <c r="C1569" s="19" t="s">
        <v>5146</v>
      </c>
      <c r="D1569" s="18" t="s">
        <v>5147</v>
      </c>
      <c r="E1569" s="20" t="str">
        <f>HYPERLINK("https://alsi.kz/ru/catalog/kartridzhi-dlya-lazernykh-printerov-mfu-kopirov/kartridj-xerox-p8ex-1p603p06174/","https://alsi.kz/ru/catalog/kartridzhi-dlya-lazernykh-printerov-mfu-kopirov/kartridj-xerox-p8ex-1p603p06174/")</f>
        <v>https://alsi.kz/ru/catalog/kartridzhi-dlya-lazernykh-printerov-mfu-kopirov/kartridj-xerox-p8ex-1p603p06174/</v>
      </c>
    </row>
    <row r="1570" spans="1:5" ht="15" outlineLevel="3">
      <c r="A1570" s="18">
        <v>195232</v>
      </c>
      <c r="B1570" s="18" t="s">
        <v>5148</v>
      </c>
      <c r="C1570" s="19" t="s">
        <v>5149</v>
      </c>
      <c r="D1570" s="18" t="s">
        <v>5150</v>
      </c>
      <c r="E1570" s="20" t="str">
        <f>HYPERLINK("https://alsi.kz/ru/catalog/kartridzhi-dlya-lazernykh-printerov-mfu-kopirov/kartridj-mak-ce255a-analog-ce255amak/","https://alsi.kz/ru/catalog/kartridzhi-dlya-lazernykh-printerov-mfu-kopirov/kartridj-mak-ce255a-analog-ce255amak/")</f>
        <v>https://alsi.kz/ru/catalog/kartridzhi-dlya-lazernykh-printerov-mfu-kopirov/kartridj-mak-ce255a-analog-ce255amak/</v>
      </c>
    </row>
    <row r="1571" spans="1:5" ht="15" outlineLevel="3">
      <c r="A1571" s="18">
        <v>25395</v>
      </c>
      <c r="B1571" s="18" t="s">
        <v>5151</v>
      </c>
      <c r="C1571" s="19" t="s">
        <v>5152</v>
      </c>
      <c r="D1571" s="18" t="s">
        <v>5153</v>
      </c>
      <c r="E1571" s="20" t="str">
        <f>HYPERLINK("https://alsi.kz/ru/catalog/kartridzhi-dlya-lazernykh-printerov-mfu-kopirov/kopirovalnyy-kartridj-xerox-013r00551-013r00551/","https://alsi.kz/ru/catalog/kartridzhi-dlya-lazernykh-printerov-mfu-kopirov/kopirovalnyy-kartridj-xerox-013r00551-013r00551/")</f>
        <v>https://alsi.kz/ru/catalog/kartridzhi-dlya-lazernykh-printerov-mfu-kopirov/kopirovalnyy-kartridj-xerox-013r00551-013r00551/</v>
      </c>
    </row>
    <row r="1572" spans="1:5" ht="15" outlineLevel="3">
      <c r="A1572" s="18">
        <v>34548</v>
      </c>
      <c r="B1572" s="18" t="s">
        <v>5154</v>
      </c>
      <c r="C1572" s="19" t="s">
        <v>5155</v>
      </c>
      <c r="D1572" s="18" t="s">
        <v>5156</v>
      </c>
      <c r="E1572" s="20" t="str">
        <f>HYPERLINK("https://alsi.kz/ru/catalog/kartridzhi-dlya-lazernykh-printerov-mfu-kopirov/kopirovalnyy-kartridj-xerox-013r00553-013r00553/","https://alsi.kz/ru/catalog/kartridzhi-dlya-lazernykh-printerov-mfu-kopirov/kopirovalnyy-kartridj-xerox-013r00553-013r00553/")</f>
        <v>https://alsi.kz/ru/catalog/kartridzhi-dlya-lazernykh-printerov-mfu-kopirov/kopirovalnyy-kartridj-xerox-013r00553-013r00553/</v>
      </c>
    </row>
    <row r="1573" spans="1:5" ht="15" outlineLevel="3">
      <c r="A1573" s="18">
        <v>40140</v>
      </c>
      <c r="B1573" s="18" t="s">
        <v>5157</v>
      </c>
      <c r="C1573" s="19" t="s">
        <v>5158</v>
      </c>
      <c r="D1573" s="18" t="s">
        <v>5159</v>
      </c>
      <c r="E1573" s="20" t="str">
        <f>HYPERLINK("https://alsi.kz/ru/catalog/kartridzhi-dlya-lazernykh-printerov-mfu-kopirov/kopirovalnyy-kartridj-xerox-113r00495-113r00495/","https://alsi.kz/ru/catalog/kartridzhi-dlya-lazernykh-printerov-mfu-kopirov/kopirovalnyy-kartridj-xerox-113r00495-113r00495/")</f>
        <v>https://alsi.kz/ru/catalog/kartridzhi-dlya-lazernykh-printerov-mfu-kopirov/kopirovalnyy-kartridj-xerox-113r00495-113r00495/</v>
      </c>
    </row>
    <row r="1574" spans="1:5" ht="15" outlineLevel="3">
      <c r="A1574" s="18">
        <v>46207</v>
      </c>
      <c r="B1574" s="18" t="s">
        <v>5160</v>
      </c>
      <c r="C1574" s="19" t="s">
        <v>5161</v>
      </c>
      <c r="D1574" s="18" t="s">
        <v>5162</v>
      </c>
      <c r="E1574" s="20" t="str">
        <f>HYPERLINK("https://alsi.kz/ru/catalog/kartridzhi-dlya-lazernykh-printerov-mfu-kopirov/kopirovalnyy-kartridj-xerox-phaser-6k-106r00646/","https://alsi.kz/ru/catalog/kartridzhi-dlya-lazernykh-printerov-mfu-kopirov/kopirovalnyy-kartridj-xerox-phaser-6k-106r00646/")</f>
        <v>https://alsi.kz/ru/catalog/kartridzhi-dlya-lazernykh-printerov-mfu-kopirov/kopirovalnyy-kartridj-xerox-phaser-6k-106r00646/</v>
      </c>
    </row>
    <row r="1575" spans="1:5" ht="15" outlineLevel="3">
      <c r="A1575" s="18">
        <v>158662</v>
      </c>
      <c r="B1575" s="18" t="s">
        <v>5163</v>
      </c>
      <c r="C1575" s="19" t="s">
        <v>5164</v>
      </c>
      <c r="D1575" s="18" t="s">
        <v>5165</v>
      </c>
      <c r="E1575" s="20" t="str">
        <f>HYPERLINK("https://alsi.kz/ru/catalog/kartridzhi-dlya-lazernykh-printerov-mfu-kopirov/print-kartridj-xerox-101r00474-101r00474/","https://alsi.kz/ru/catalog/kartridzhi-dlya-lazernykh-printerov-mfu-kopirov/print-kartridj-xerox-101r00474-101r00474/")</f>
        <v>https://alsi.kz/ru/catalog/kartridzhi-dlya-lazernykh-printerov-mfu-kopirov/print-kartridj-xerox-101r00474-101r00474/</v>
      </c>
    </row>
    <row r="1576" spans="1:5" ht="15" outlineLevel="3">
      <c r="A1576" s="18">
        <v>46236</v>
      </c>
      <c r="B1576" s="18" t="s">
        <v>5166</v>
      </c>
      <c r="C1576" s="19" t="s">
        <v>5167</v>
      </c>
      <c r="D1576" s="18" t="s">
        <v>5168</v>
      </c>
      <c r="E1576" s="20" t="str">
        <f>HYPERLINK("https://alsi.kz/ru/catalog/kartridzhi-dlya-lazernykh-printerov-mfu-kopirov/print-kartridj-xerox-2125-113r00445/","https://alsi.kz/ru/catalog/kartridzhi-dlya-lazernykh-printerov-mfu-kopirov/print-kartridj-xerox-2125-113r00445/")</f>
        <v>https://alsi.kz/ru/catalog/kartridzhi-dlya-lazernykh-printerov-mfu-kopirov/print-kartridj-xerox-2125-113r00445/</v>
      </c>
    </row>
    <row r="1577" spans="1:5" ht="15" outlineLevel="3">
      <c r="A1577" s="18">
        <v>26739</v>
      </c>
      <c r="B1577" s="18" t="s">
        <v>5169</v>
      </c>
      <c r="C1577" s="19" t="s">
        <v>5170</v>
      </c>
      <c r="D1577" s="18" t="s">
        <v>5171</v>
      </c>
      <c r="E1577" s="20" t="str">
        <f>HYPERLINK("https://alsi.kz/ru/catalog/kartridzhi-dlya-lazernykh-printerov-mfu-kopirov/print-kartridj-xerox-p8ex-113r00296/","https://alsi.kz/ru/catalog/kartridzhi-dlya-lazernykh-printerov-mfu-kopirov/print-kartridj-xerox-p8ex-113r00296/")</f>
        <v>https://alsi.kz/ru/catalog/kartridzhi-dlya-lazernykh-printerov-mfu-kopirov/print-kartridj-xerox-p8ex-113r00296/</v>
      </c>
    </row>
    <row r="1578" spans="1:5" ht="15" outlineLevel="3">
      <c r="A1578" s="18">
        <v>234923</v>
      </c>
      <c r="B1578" s="18" t="s">
        <v>5172</v>
      </c>
      <c r="C1578" s="19" t="s">
        <v>5173</v>
      </c>
      <c r="D1578" s="18" t="s">
        <v>5174</v>
      </c>
      <c r="E1578" s="20" t="str">
        <f>HYPERLINK("https://alsi.kz/ru/catalog/kartridzhi-dlya-lazernykh-printerov-mfu-kopirov/toner-canon-c-exv-65-5761c001/","https://alsi.kz/ru/catalog/kartridzhi-dlya-lazernykh-printerov-mfu-kopirov/toner-canon-c-exv-65-5761c001/")</f>
        <v>https://alsi.kz/ru/catalog/kartridzhi-dlya-lazernykh-printerov-mfu-kopirov/toner-canon-c-exv-65-5761c001/</v>
      </c>
    </row>
    <row r="1579" spans="1:5" ht="15" outlineLevel="3">
      <c r="A1579" s="18">
        <v>234924</v>
      </c>
      <c r="B1579" s="18" t="s">
        <v>5175</v>
      </c>
      <c r="C1579" s="19" t="s">
        <v>5176</v>
      </c>
      <c r="D1579" s="18" t="s">
        <v>5177</v>
      </c>
      <c r="E1579" s="20" t="str">
        <f>HYPERLINK("https://alsi.kz/ru/catalog/kartridzhi-dlya-lazernykh-printerov-mfu-kopirov/toner-canon-c-exv-65-5762c001/","https://alsi.kz/ru/catalog/kartridzhi-dlya-lazernykh-printerov-mfu-kopirov/toner-canon-c-exv-65-5762c001/")</f>
        <v>https://alsi.kz/ru/catalog/kartridzhi-dlya-lazernykh-printerov-mfu-kopirov/toner-canon-c-exv-65-5762c001/</v>
      </c>
    </row>
    <row r="1580" spans="1:5" ht="15" outlineLevel="3">
      <c r="A1580" s="18">
        <v>234926</v>
      </c>
      <c r="B1580" s="18" t="s">
        <v>5178</v>
      </c>
      <c r="C1580" s="19" t="s">
        <v>5179</v>
      </c>
      <c r="D1580" s="18" t="s">
        <v>5180</v>
      </c>
      <c r="E1580" s="20" t="str">
        <f>HYPERLINK("https://alsi.kz/ru/catalog/kartridzhi-dlya-lazernykh-printerov-mfu-kopirov/toner-canon-c-exv-65-5763c001/","https://alsi.kz/ru/catalog/kartridzhi-dlya-lazernykh-printerov-mfu-kopirov/toner-canon-c-exv-65-5763c001/")</f>
        <v>https://alsi.kz/ru/catalog/kartridzhi-dlya-lazernykh-printerov-mfu-kopirov/toner-canon-c-exv-65-5763c001/</v>
      </c>
    </row>
    <row r="1581" spans="1:5" ht="15" outlineLevel="3">
      <c r="A1581" s="18">
        <v>234925</v>
      </c>
      <c r="B1581" s="18" t="s">
        <v>5181</v>
      </c>
      <c r="C1581" s="19" t="s">
        <v>5182</v>
      </c>
      <c r="D1581" s="18" t="s">
        <v>5180</v>
      </c>
      <c r="E1581" s="20" t="str">
        <f>HYPERLINK("https://alsi.kz/ru/catalog/kartridzhi-dlya-lazernykh-printerov-mfu-kopirov/toner-canon-c-exv-65-5764c001/","https://alsi.kz/ru/catalog/kartridzhi-dlya-lazernykh-printerov-mfu-kopirov/toner-canon-c-exv-65-5764c001/")</f>
        <v>https://alsi.kz/ru/catalog/kartridzhi-dlya-lazernykh-printerov-mfu-kopirov/toner-canon-c-exv-65-5764c001/</v>
      </c>
    </row>
    <row r="1582" spans="1:5" ht="15" outlineLevel="3">
      <c r="A1582" s="18">
        <v>195877</v>
      </c>
      <c r="B1582" s="18" t="s">
        <v>5183</v>
      </c>
      <c r="C1582" s="19" t="s">
        <v>5184</v>
      </c>
      <c r="D1582" s="18" t="s">
        <v>5185</v>
      </c>
      <c r="E1582" s="20" t="str">
        <f>HYPERLINK("https://alsi.kz/ru/catalog/kartridzhi-dlya-lazernykh-printerov-mfu-kopirov/toner-canon-t03-2725c001/","https://alsi.kz/ru/catalog/kartridzhi-dlya-lazernykh-printerov-mfu-kopirov/toner-canon-t03-2725c001/")</f>
        <v>https://alsi.kz/ru/catalog/kartridzhi-dlya-lazernykh-printerov-mfu-kopirov/toner-canon-t03-2725c001/</v>
      </c>
    </row>
    <row r="1583" spans="1:5" ht="15" outlineLevel="3">
      <c r="A1583" s="18">
        <v>199230</v>
      </c>
      <c r="B1583" s="18" t="s">
        <v>5186</v>
      </c>
      <c r="C1583" s="19" t="s">
        <v>5187</v>
      </c>
      <c r="D1583" s="18" t="s">
        <v>5188</v>
      </c>
      <c r="E1583" s="20" t="str">
        <f>HYPERLINK("https://alsi.kz/ru/catalog/kartridzhi-dlya-lazernykh-printerov-mfu-kopirov/toner-kartridj-canon-040-0456c001/","https://alsi.kz/ru/catalog/kartridzhi-dlya-lazernykh-printerov-mfu-kopirov/toner-kartridj-canon-040-0456c001/")</f>
        <v>https://alsi.kz/ru/catalog/kartridzhi-dlya-lazernykh-printerov-mfu-kopirov/toner-kartridj-canon-040-0456c001/</v>
      </c>
    </row>
    <row r="1584" spans="1:5" ht="15" outlineLevel="3">
      <c r="A1584" s="18">
        <v>102027</v>
      </c>
      <c r="B1584" s="18" t="s">
        <v>5189</v>
      </c>
      <c r="C1584" s="19" t="s">
        <v>5190</v>
      </c>
      <c r="D1584" s="18" t="s">
        <v>5191</v>
      </c>
      <c r="E1584" s="20" t="str">
        <f>HYPERLINK("https://alsi.kz/ru/catalog/kartridzhi-dlya-lazernykh-printerov-mfu-kopirov/toner-kartridj-epson-c13s050038-c13s050038/","https://alsi.kz/ru/catalog/kartridzhi-dlya-lazernykh-printerov-mfu-kopirov/toner-kartridj-epson-c13s050038-c13s050038/")</f>
        <v>https://alsi.kz/ru/catalog/kartridzhi-dlya-lazernykh-printerov-mfu-kopirov/toner-kartridj-epson-c13s050038-c13s050038/</v>
      </c>
    </row>
    <row r="1585" spans="1:5" ht="15" outlineLevel="3">
      <c r="A1585" s="18">
        <v>102028</v>
      </c>
      <c r="B1585" s="18" t="s">
        <v>5192</v>
      </c>
      <c r="C1585" s="19" t="s">
        <v>5193</v>
      </c>
      <c r="D1585" s="18" t="s">
        <v>5194</v>
      </c>
      <c r="E1585" s="20" t="str">
        <f>HYPERLINK("https://alsi.kz/ru/catalog/kartridzhi-dlya-lazernykh-printerov-mfu-kopirov/toner-kartridj-epson-c13s050040-c13s050040/","https://alsi.kz/ru/catalog/kartridzhi-dlya-lazernykh-printerov-mfu-kopirov/toner-kartridj-epson-c13s050040-c13s050040/")</f>
        <v>https://alsi.kz/ru/catalog/kartridzhi-dlya-lazernykh-printerov-mfu-kopirov/toner-kartridj-epson-c13s050040-c13s050040/</v>
      </c>
    </row>
    <row r="1586" spans="1:5" ht="15" outlineLevel="3">
      <c r="A1586" s="18">
        <v>102029</v>
      </c>
      <c r="B1586" s="18" t="s">
        <v>5195</v>
      </c>
      <c r="C1586" s="19" t="s">
        <v>5196</v>
      </c>
      <c r="D1586" s="18" t="s">
        <v>5194</v>
      </c>
      <c r="E1586" s="20" t="str">
        <f>HYPERLINK("https://alsi.kz/ru/catalog/kartridzhi-dlya-lazernykh-printerov-mfu-kopirov/toner-kartridj-epson-c13s050041-c13s050041/","https://alsi.kz/ru/catalog/kartridzhi-dlya-lazernykh-printerov-mfu-kopirov/toner-kartridj-epson-c13s050041-c13s050041/")</f>
        <v>https://alsi.kz/ru/catalog/kartridzhi-dlya-lazernykh-printerov-mfu-kopirov/toner-kartridj-epson-c13s050041-c13s050041/</v>
      </c>
    </row>
    <row r="1587" spans="1:5" ht="15" outlineLevel="3">
      <c r="A1587" s="18">
        <v>102030</v>
      </c>
      <c r="B1587" s="18" t="s">
        <v>5197</v>
      </c>
      <c r="C1587" s="19" t="s">
        <v>5198</v>
      </c>
      <c r="D1587" s="18" t="s">
        <v>5199</v>
      </c>
      <c r="E1587" s="20" t="str">
        <f>HYPERLINK("https://alsi.kz/ru/catalog/kartridzhi-dlya-lazernykh-printerov-mfu-kopirov/toner-kartridj-epson-c13s050097-c13s050097/","https://alsi.kz/ru/catalog/kartridzhi-dlya-lazernykh-printerov-mfu-kopirov/toner-kartridj-epson-c13s050097-c13s050097/")</f>
        <v>https://alsi.kz/ru/catalog/kartridzhi-dlya-lazernykh-printerov-mfu-kopirov/toner-kartridj-epson-c13s050097-c13s050097/</v>
      </c>
    </row>
    <row r="1588" spans="1:5" ht="15" outlineLevel="3">
      <c r="A1588" s="18">
        <v>102031</v>
      </c>
      <c r="B1588" s="18" t="s">
        <v>5200</v>
      </c>
      <c r="C1588" s="19" t="s">
        <v>5201</v>
      </c>
      <c r="D1588" s="18" t="s">
        <v>5199</v>
      </c>
      <c r="E1588" s="20" t="str">
        <f>HYPERLINK("https://alsi.kz/ru/catalog/kartridzhi-dlya-lazernykh-printerov-mfu-kopirov/toner-kartridj-epson-c13s050098-c13s050098/","https://alsi.kz/ru/catalog/kartridzhi-dlya-lazernykh-printerov-mfu-kopirov/toner-kartridj-epson-c13s050098-c13s050098/")</f>
        <v>https://alsi.kz/ru/catalog/kartridzhi-dlya-lazernykh-printerov-mfu-kopirov/toner-kartridj-epson-c13s050098-c13s050098/</v>
      </c>
    </row>
    <row r="1589" spans="1:5" ht="15" outlineLevel="3">
      <c r="A1589" s="18">
        <v>102032</v>
      </c>
      <c r="B1589" s="18" t="s">
        <v>5202</v>
      </c>
      <c r="C1589" s="19" t="s">
        <v>5203</v>
      </c>
      <c r="D1589" s="18" t="s">
        <v>5199</v>
      </c>
      <c r="E1589" s="20" t="str">
        <f>HYPERLINK("https://alsi.kz/ru/catalog/kartridzhi-dlya-lazernykh-printerov-mfu-kopirov/toner-kartridj-epson-c13s050099-c13s050099/","https://alsi.kz/ru/catalog/kartridzhi-dlya-lazernykh-printerov-mfu-kopirov/toner-kartridj-epson-c13s050099-c13s050099/")</f>
        <v>https://alsi.kz/ru/catalog/kartridzhi-dlya-lazernykh-printerov-mfu-kopirov/toner-kartridj-epson-c13s050099-c13s050099/</v>
      </c>
    </row>
    <row r="1590" spans="1:5" ht="15" outlineLevel="3">
      <c r="A1590" s="18">
        <v>102033</v>
      </c>
      <c r="B1590" s="18" t="s">
        <v>5204</v>
      </c>
      <c r="C1590" s="19" t="s">
        <v>5205</v>
      </c>
      <c r="D1590" s="18" t="s">
        <v>5206</v>
      </c>
      <c r="E1590" s="20" t="str">
        <f>HYPERLINK("https://alsi.kz/ru/catalog/kartridzhi-dlya-lazernykh-printerov-mfu-kopirov/toner-kartridj-epson-c13s050100-c13s050100/","https://alsi.kz/ru/catalog/kartridzhi-dlya-lazernykh-printerov-mfu-kopirov/toner-kartridj-epson-c13s050100-c13s050100/")</f>
        <v>https://alsi.kz/ru/catalog/kartridzhi-dlya-lazernykh-printerov-mfu-kopirov/toner-kartridj-epson-c13s050100-c13s050100/</v>
      </c>
    </row>
    <row r="1591" spans="1:5" ht="15" outlineLevel="3">
      <c r="A1591" s="18">
        <v>102038</v>
      </c>
      <c r="B1591" s="18" t="s">
        <v>5207</v>
      </c>
      <c r="C1591" s="19" t="s">
        <v>5208</v>
      </c>
      <c r="D1591" s="18" t="s">
        <v>5209</v>
      </c>
      <c r="E1591" s="20" t="str">
        <f>HYPERLINK("https://alsi.kz/ru/catalog/kartridzhi-dlya-lazernykh-printerov-mfu-kopirov/toner-kartridj-epson-c13s050187-c13s050187/","https://alsi.kz/ru/catalog/kartridzhi-dlya-lazernykh-printerov-mfu-kopirov/toner-kartridj-epson-c13s050187-c13s050187/")</f>
        <v>https://alsi.kz/ru/catalog/kartridzhi-dlya-lazernykh-printerov-mfu-kopirov/toner-kartridj-epson-c13s050187-c13s050187/</v>
      </c>
    </row>
    <row r="1592" spans="1:5" ht="15" outlineLevel="3">
      <c r="A1592" s="18">
        <v>102039</v>
      </c>
      <c r="B1592" s="18" t="s">
        <v>5210</v>
      </c>
      <c r="C1592" s="19" t="s">
        <v>5211</v>
      </c>
      <c r="D1592" s="18" t="s">
        <v>5209</v>
      </c>
      <c r="E1592" s="20" t="str">
        <f>HYPERLINK("https://alsi.kz/ru/catalog/kartridzhi-dlya-lazernykh-printerov-mfu-kopirov/toner-kartridj-epson-c13s050188-c13s050188/","https://alsi.kz/ru/catalog/kartridzhi-dlya-lazernykh-printerov-mfu-kopirov/toner-kartridj-epson-c13s050188-c13s050188/")</f>
        <v>https://alsi.kz/ru/catalog/kartridzhi-dlya-lazernykh-printerov-mfu-kopirov/toner-kartridj-epson-c13s050188-c13s050188/</v>
      </c>
    </row>
    <row r="1593" spans="1:5" ht="15" outlineLevel="3">
      <c r="A1593" s="18">
        <v>102040</v>
      </c>
      <c r="B1593" s="18" t="s">
        <v>5212</v>
      </c>
      <c r="C1593" s="19" t="s">
        <v>5213</v>
      </c>
      <c r="D1593" s="18" t="s">
        <v>5209</v>
      </c>
      <c r="E1593" s="20" t="str">
        <f>HYPERLINK("https://alsi.kz/ru/catalog/kartridzhi-dlya-lazernykh-printerov-mfu-kopirov/toner-kartridj-epson-c13s050189-c13s050189/","https://alsi.kz/ru/catalog/kartridzhi-dlya-lazernykh-printerov-mfu-kopirov/toner-kartridj-epson-c13s050189-c13s050189/")</f>
        <v>https://alsi.kz/ru/catalog/kartridzhi-dlya-lazernykh-printerov-mfu-kopirov/toner-kartridj-epson-c13s050189-c13s050189/</v>
      </c>
    </row>
    <row r="1594" spans="1:5" ht="15" outlineLevel="3">
      <c r="A1594" s="18">
        <v>102041</v>
      </c>
      <c r="B1594" s="18" t="s">
        <v>5214</v>
      </c>
      <c r="C1594" s="19" t="s">
        <v>5215</v>
      </c>
      <c r="D1594" s="18" t="s">
        <v>5216</v>
      </c>
      <c r="E1594" s="20" t="str">
        <f>HYPERLINK("https://alsi.kz/ru/catalog/kartridzhi-dlya-lazernykh-printerov-mfu-kopirov/toner-kartridj-epson-c13s050190-c13s050190/","https://alsi.kz/ru/catalog/kartridzhi-dlya-lazernykh-printerov-mfu-kopirov/toner-kartridj-epson-c13s050190-c13s050190/")</f>
        <v>https://alsi.kz/ru/catalog/kartridzhi-dlya-lazernykh-printerov-mfu-kopirov/toner-kartridj-epson-c13s050190-c13s050190/</v>
      </c>
    </row>
    <row r="1595" spans="1:5" ht="15" outlineLevel="3">
      <c r="A1595" s="18">
        <v>102044</v>
      </c>
      <c r="B1595" s="18" t="s">
        <v>5217</v>
      </c>
      <c r="C1595" s="19" t="s">
        <v>5218</v>
      </c>
      <c r="D1595" s="18" t="s">
        <v>5219</v>
      </c>
      <c r="E1595" s="20" t="str">
        <f>HYPERLINK("https://alsi.kz/ru/catalog/kartridzhi-dlya-lazernykh-printerov-mfu-kopirov/toner-kartridj-epson-c13s050210-c13s050210/","https://alsi.kz/ru/catalog/kartridzhi-dlya-lazernykh-printerov-mfu-kopirov/toner-kartridj-epson-c13s050210-c13s050210/")</f>
        <v>https://alsi.kz/ru/catalog/kartridzhi-dlya-lazernykh-printerov-mfu-kopirov/toner-kartridj-epson-c13s050210-c13s050210/</v>
      </c>
    </row>
    <row r="1596" spans="1:5" ht="15" outlineLevel="3">
      <c r="A1596" s="18">
        <v>102045</v>
      </c>
      <c r="B1596" s="18" t="s">
        <v>5220</v>
      </c>
      <c r="C1596" s="19" t="s">
        <v>5221</v>
      </c>
      <c r="D1596" s="18" t="s">
        <v>5219</v>
      </c>
      <c r="E1596" s="20" t="str">
        <f>HYPERLINK("https://alsi.kz/ru/catalog/kartridzhi-dlya-lazernykh-printerov-mfu-kopirov/toner-kartridj-epson-c13s050211-c13s050211/","https://alsi.kz/ru/catalog/kartridzhi-dlya-lazernykh-printerov-mfu-kopirov/toner-kartridj-epson-c13s050211-c13s050211/")</f>
        <v>https://alsi.kz/ru/catalog/kartridzhi-dlya-lazernykh-printerov-mfu-kopirov/toner-kartridj-epson-c13s050211-c13s050211/</v>
      </c>
    </row>
    <row r="1597" spans="1:5" ht="15" outlineLevel="3">
      <c r="A1597" s="18">
        <v>102046</v>
      </c>
      <c r="B1597" s="18" t="s">
        <v>5222</v>
      </c>
      <c r="C1597" s="19" t="s">
        <v>5223</v>
      </c>
      <c r="D1597" s="18" t="s">
        <v>5219</v>
      </c>
      <c r="E1597" s="20" t="str">
        <f>HYPERLINK("https://alsi.kz/ru/catalog/kartridzhi-dlya-lazernykh-printerov-mfu-kopirov/toner-kartridj-epson-c13s050212-c13s050212/","https://alsi.kz/ru/catalog/kartridzhi-dlya-lazernykh-printerov-mfu-kopirov/toner-kartridj-epson-c13s050212-c13s050212/")</f>
        <v>https://alsi.kz/ru/catalog/kartridzhi-dlya-lazernykh-printerov-mfu-kopirov/toner-kartridj-epson-c13s050212-c13s050212/</v>
      </c>
    </row>
    <row r="1598" spans="1:5" ht="15" outlineLevel="3">
      <c r="A1598" s="18">
        <v>102047</v>
      </c>
      <c r="B1598" s="18" t="s">
        <v>5224</v>
      </c>
      <c r="C1598" s="19" t="s">
        <v>5225</v>
      </c>
      <c r="D1598" s="18" t="s">
        <v>5226</v>
      </c>
      <c r="E1598" s="20" t="str">
        <f>HYPERLINK("https://alsi.kz/ru/catalog/kartridzhi-dlya-lazernykh-printerov-mfu-kopirov/toner-kartridj-epson-c13s050213-c13s050213/","https://alsi.kz/ru/catalog/kartridzhi-dlya-lazernykh-printerov-mfu-kopirov/toner-kartridj-epson-c13s050213-c13s050213/")</f>
        <v>https://alsi.kz/ru/catalog/kartridzhi-dlya-lazernykh-printerov-mfu-kopirov/toner-kartridj-epson-c13s050213-c13s050213/</v>
      </c>
    </row>
    <row r="1599" spans="1:5" ht="15" outlineLevel="3">
      <c r="A1599" s="18">
        <v>102048</v>
      </c>
      <c r="B1599" s="18" t="s">
        <v>5227</v>
      </c>
      <c r="C1599" s="19" t="s">
        <v>5228</v>
      </c>
      <c r="D1599" s="18" t="s">
        <v>5229</v>
      </c>
      <c r="E1599" s="20" t="str">
        <f>HYPERLINK("https://alsi.kz/ru/catalog/kartridzhi-dlya-lazernykh-printerov-mfu-kopirov/toner-kartridj-epson-c13s050226-c13s050226/","https://alsi.kz/ru/catalog/kartridzhi-dlya-lazernykh-printerov-mfu-kopirov/toner-kartridj-epson-c13s050226-c13s050226/")</f>
        <v>https://alsi.kz/ru/catalog/kartridzhi-dlya-lazernykh-printerov-mfu-kopirov/toner-kartridj-epson-c13s050226-c13s050226/</v>
      </c>
    </row>
    <row r="1600" spans="1:5" ht="15" outlineLevel="3">
      <c r="A1600" s="18">
        <v>102049</v>
      </c>
      <c r="B1600" s="18" t="s">
        <v>5230</v>
      </c>
      <c r="C1600" s="19" t="s">
        <v>5231</v>
      </c>
      <c r="D1600" s="18" t="s">
        <v>5229</v>
      </c>
      <c r="E1600" s="20" t="str">
        <f>HYPERLINK("https://alsi.kz/ru/catalog/kartridzhi-dlya-lazernykh-printerov-mfu-kopirov/toner-kartridj-epson-c13s050227-c13s050227/","https://alsi.kz/ru/catalog/kartridzhi-dlya-lazernykh-printerov-mfu-kopirov/toner-kartridj-epson-c13s050227-c13s050227/")</f>
        <v>https://alsi.kz/ru/catalog/kartridzhi-dlya-lazernykh-printerov-mfu-kopirov/toner-kartridj-epson-c13s050227-c13s050227/</v>
      </c>
    </row>
    <row r="1601" spans="1:5" ht="15" outlineLevel="3">
      <c r="A1601" s="18">
        <v>102050</v>
      </c>
      <c r="B1601" s="18" t="s">
        <v>5232</v>
      </c>
      <c r="C1601" s="19" t="s">
        <v>5233</v>
      </c>
      <c r="D1601" s="18" t="s">
        <v>5229</v>
      </c>
      <c r="E1601" s="20" t="str">
        <f>HYPERLINK("https://alsi.kz/ru/catalog/kartridzhi-dlya-lazernykh-printerov-mfu-kopirov/toner-kartridj-epson-c13s050228-c13s050228/","https://alsi.kz/ru/catalog/kartridzhi-dlya-lazernykh-printerov-mfu-kopirov/toner-kartridj-epson-c13s050228-c13s050228/")</f>
        <v>https://alsi.kz/ru/catalog/kartridzhi-dlya-lazernykh-printerov-mfu-kopirov/toner-kartridj-epson-c13s050228-c13s050228/</v>
      </c>
    </row>
    <row r="1602" spans="1:5" ht="15" outlineLevel="3">
      <c r="A1602" s="18">
        <v>240202</v>
      </c>
      <c r="B1602" s="18" t="s">
        <v>5234</v>
      </c>
      <c r="C1602" s="19" t="s">
        <v>5235</v>
      </c>
      <c r="D1602" s="18" t="s">
        <v>5236</v>
      </c>
      <c r="E1602" s="20" t="str">
        <f>HYPERLINK("https://alsi.kz/ru/catalog/kartridzhi-dlya-lazernykh-printerov-mfu-kopirov/toner-kartridj-hp-europe-145a-w1450a/","https://alsi.kz/ru/catalog/kartridzhi-dlya-lazernykh-printerov-mfu-kopirov/toner-kartridj-hp-europe-145a-w1450a/")</f>
        <v>https://alsi.kz/ru/catalog/kartridzhi-dlya-lazernykh-printerov-mfu-kopirov/toner-kartridj-hp-europe-145a-w1450a/</v>
      </c>
    </row>
    <row r="1603" spans="1:5" ht="15" outlineLevel="3">
      <c r="A1603" s="18">
        <v>240203</v>
      </c>
      <c r="B1603" s="18" t="s">
        <v>5237</v>
      </c>
      <c r="C1603" s="19" t="s">
        <v>5238</v>
      </c>
      <c r="D1603" s="18" t="s">
        <v>5239</v>
      </c>
      <c r="E1603" s="20" t="str">
        <f>HYPERLINK("https://alsi.kz/ru/catalog/kartridzhi-dlya-lazernykh-printerov-mfu-kopirov/toner-kartridj-hp-europe-145x-w1450x/","https://alsi.kz/ru/catalog/kartridzhi-dlya-lazernykh-printerov-mfu-kopirov/toner-kartridj-hp-europe-145x-w1450x/")</f>
        <v>https://alsi.kz/ru/catalog/kartridzhi-dlya-lazernykh-printerov-mfu-kopirov/toner-kartridj-hp-europe-145x-w1450x/</v>
      </c>
    </row>
    <row r="1604" spans="1:5" ht="15" outlineLevel="3">
      <c r="A1604" s="18">
        <v>76568</v>
      </c>
      <c r="B1604" s="18" t="s">
        <v>5240</v>
      </c>
      <c r="C1604" s="19" t="s">
        <v>5241</v>
      </c>
      <c r="D1604" s="18" t="s">
        <v>5242</v>
      </c>
      <c r="E1604" s="20" t="str">
        <f>HYPERLINK("https://alsi.kz/ru/catalog/kartridzhi-dlya-lazernykh-printerov-mfu-kopirov/toner-kartridj-xerox-006r01462-006r01462/","https://alsi.kz/ru/catalog/kartridzhi-dlya-lazernykh-printerov-mfu-kopirov/toner-kartridj-xerox-006r01462-006r01462/")</f>
        <v>https://alsi.kz/ru/catalog/kartridzhi-dlya-lazernykh-printerov-mfu-kopirov/toner-kartridj-xerox-006r01462-006r01462/</v>
      </c>
    </row>
    <row r="1605" spans="1:5" ht="15" outlineLevel="3">
      <c r="A1605" s="18">
        <v>137769</v>
      </c>
      <c r="B1605" s="18" t="s">
        <v>5243</v>
      </c>
      <c r="C1605" s="19" t="s">
        <v>5244</v>
      </c>
      <c r="D1605" s="18" t="s">
        <v>5245</v>
      </c>
      <c r="E1605" s="20" t="str">
        <f>HYPERLINK("https://alsi.kz/ru/catalog/kartridzhi-dlya-lazernykh-printerov-mfu-kopirov/toner-kartridj-xerox-haser-3610wc-3615dn-106r02732/","https://alsi.kz/ru/catalog/kartridzhi-dlya-lazernykh-printerov-mfu-kopirov/toner-kartridj-xerox-haser-3610wc-3615dn-106r02732/")</f>
        <v>https://alsi.kz/ru/catalog/kartridzhi-dlya-lazernykh-printerov-mfu-kopirov/toner-kartridj-xerox-haser-3610wc-3615dn-106r02732/</v>
      </c>
    </row>
    <row r="1606" spans="1:5" ht="15" outlineLevel="2">
      <c r="A1606" s="15" t="s">
        <v>5246</v>
      </c>
      <c r="B1606" s="16"/>
      <c r="C1606" s="16"/>
      <c r="D1606" s="17"/>
      <c r="E1606" s="14" t="str">
        <f>HYPERLINK("http://alsi.kz/ru/catalog/kartridzhi-dlya-matrichnykh-printerov/","http://alsi.kz/ru/catalog/kartridzhi-dlya-matrichnykh-printerov/")</f>
        <v>http://alsi.kz/ru/catalog/kartridzhi-dlya-matrichnykh-printerov/</v>
      </c>
    </row>
    <row r="1607" spans="1:5" ht="15" outlineLevel="3">
      <c r="A1607" s="18">
        <v>65569</v>
      </c>
      <c r="B1607" s="18" t="s">
        <v>5247</v>
      </c>
      <c r="C1607" s="19" t="s">
        <v>5248</v>
      </c>
      <c r="D1607" s="18" t="s">
        <v>5249</v>
      </c>
      <c r="E1607" s="20" t="str">
        <f>HYPERLINK("https://alsi.kz/ru/catalog/kartridzhi-dlya-matrichnykh-printerov/kartridj-epson-c13s015445ba-c13s015445ba/","https://alsi.kz/ru/catalog/kartridzhi-dlya-matrichnykh-printerov/kartridj-epson-c13s015445ba-c13s015445ba/")</f>
        <v>https://alsi.kz/ru/catalog/kartridzhi-dlya-matrichnykh-printerov/kartridj-epson-c13s015445ba-c13s015445ba/</v>
      </c>
    </row>
    <row r="1608" spans="1:5" ht="15" outlineLevel="3">
      <c r="A1608" s="18">
        <v>67444</v>
      </c>
      <c r="B1608" s="18" t="s">
        <v>5250</v>
      </c>
      <c r="C1608" s="19" t="s">
        <v>5251</v>
      </c>
      <c r="D1608" s="18" t="s">
        <v>5252</v>
      </c>
      <c r="E1608" s="20" t="str">
        <f>HYPERLINK("https://alsi.kz/ru/catalog/kartridzhi-dlya-matrichnykh-printerov/kartridj-epson-lx100-2999rd/","https://alsi.kz/ru/catalog/kartridzhi-dlya-matrichnykh-printerov/kartridj-epson-lx100-2999rd/")</f>
        <v>https://alsi.kz/ru/catalog/kartridzhi-dlya-matrichnykh-printerov/kartridj-epson-lx100-2999rd/</v>
      </c>
    </row>
    <row r="1609" spans="1:5" ht="15" outlineLevel="3">
      <c r="A1609" s="18">
        <v>60727</v>
      </c>
      <c r="B1609" s="18" t="s">
        <v>5253</v>
      </c>
      <c r="C1609" s="19" t="s">
        <v>5254</v>
      </c>
      <c r="D1609" s="18" t="s">
        <v>5255</v>
      </c>
      <c r="E1609" s="20" t="str">
        <f>HYPERLINK("https://alsi.kz/ru/catalog/kartridzhi-dlya-matrichnykh-printerov/kartridj-mt-62156218-mt-6215/","https://alsi.kz/ru/catalog/kartridzhi-dlya-matrichnykh-printerov/kartridj-mt-62156218-mt-6215/")</f>
        <v>https://alsi.kz/ru/catalog/kartridzhi-dlya-matrichnykh-printerov/kartridj-mt-62156218-mt-6215/</v>
      </c>
    </row>
    <row r="1610" spans="1:5" ht="15" outlineLevel="3">
      <c r="A1610" s="18">
        <v>59460</v>
      </c>
      <c r="B1610" s="18" t="s">
        <v>5256</v>
      </c>
      <c r="C1610" s="19" t="s">
        <v>5257</v>
      </c>
      <c r="D1610" s="18" t="s">
        <v>5258</v>
      </c>
      <c r="E1610" s="20" t="str">
        <f>HYPERLINK("https://alsi.kz/ru/catalog/kartridzhi-dlya-matrichnykh-printerov/kartridj-oki-microline-ml55205521559055915500-ml5520/","https://alsi.kz/ru/catalog/kartridzhi-dlya-matrichnykh-printerov/kartridj-oki-microline-ml55205521559055915500-ml5520/")</f>
        <v>https://alsi.kz/ru/catalog/kartridzhi-dlya-matrichnykh-printerov/kartridj-oki-microline-ml55205521559055915500-ml5520/</v>
      </c>
    </row>
    <row r="1611" spans="1:5" ht="15" outlineLevel="3">
      <c r="A1611" s="18">
        <v>28809</v>
      </c>
      <c r="B1611" s="18"/>
      <c r="C1611" s="19" t="s">
        <v>5259</v>
      </c>
      <c r="D1611" s="18" t="s">
        <v>5260</v>
      </c>
      <c r="E1611" s="20" t="str">
        <f>HYPERLINK("https://alsi.kz/ru/catalog/kartridzhi-dlya-matrichnykh-printerov/kartridj-okidata-ml-520521590591-/","https://alsi.kz/ru/catalog/kartridzhi-dlya-matrichnykh-printerov/kartridj-okidata-ml-520521590591-/")</f>
        <v>https://alsi.kz/ru/catalog/kartridzhi-dlya-matrichnykh-printerov/kartridj-okidata-ml-520521590591-/</v>
      </c>
    </row>
    <row r="1612" spans="1:5" ht="15" outlineLevel="3">
      <c r="A1612" s="18">
        <v>4949</v>
      </c>
      <c r="B1612" s="18" t="s">
        <v>5261</v>
      </c>
      <c r="C1612" s="19" t="s">
        <v>5262</v>
      </c>
      <c r="D1612" s="18" t="s">
        <v>5263</v>
      </c>
      <c r="E1612" s="20" t="str">
        <f>HYPERLINK("https://alsi.kz/ru/catalog/kartridzhi-dlya-matrichnykh-printerov/kartridj-panasonic-kx-p459-kx-p459/","https://alsi.kz/ru/catalog/kartridzhi-dlya-matrichnykh-printerov/kartridj-panasonic-kx-p459-kx-p459/")</f>
        <v>https://alsi.kz/ru/catalog/kartridzhi-dlya-matrichnykh-printerov/kartridj-panasonic-kx-p459-kx-p459/</v>
      </c>
    </row>
    <row r="1613" spans="1:5" ht="15" outlineLevel="3">
      <c r="A1613" s="18">
        <v>51571</v>
      </c>
      <c r="B1613" s="18" t="s">
        <v>5264</v>
      </c>
      <c r="C1613" s="19" t="s">
        <v>5265</v>
      </c>
      <c r="D1613" s="18" t="s">
        <v>5266</v>
      </c>
      <c r="E1613" s="20" t="str">
        <f>HYPERLINK("https://alsi.kz/ru/catalog/kartridzhi-dlya-matrichnykh-printerov/kartridj-lentochnyy-epson-dfx-50008000lq-8766-lomond-2884fn-l0201002/","https://alsi.kz/ru/catalog/kartridzhi-dlya-matrichnykh-printerov/kartridj-lentochnyy-epson-dfx-50008000lq-8766-lomond-2884fn-l0201002/")</f>
        <v>https://alsi.kz/ru/catalog/kartridzhi-dlya-matrichnykh-printerov/kartridj-lentochnyy-epson-dfx-50008000lq-8766-lomond-2884fn-l0201002/</v>
      </c>
    </row>
    <row r="1614" spans="1:5" ht="15" outlineLevel="3">
      <c r="A1614" s="18">
        <v>56699</v>
      </c>
      <c r="B1614" s="18" t="s">
        <v>5267</v>
      </c>
      <c r="C1614" s="19" t="s">
        <v>5268</v>
      </c>
      <c r="D1614" s="18" t="s">
        <v>5269</v>
      </c>
      <c r="E1614" s="20" t="str">
        <f>HYPERLINK("https://alsi.kz/ru/catalog/kartridzhi-dlya-matrichnykh-printerov/kartridj-lentochnyy-epson-lq-2070217021802080fx21702180-c13s015086-lomond-c13s015086/","https://alsi.kz/ru/catalog/kartridzhi-dlya-matrichnykh-printerov/kartridj-lentochnyy-epson-lq-2070217021802080fx21702180-c13s015086-lomond-c13s015086/")</f>
        <v>https://alsi.kz/ru/catalog/kartridzhi-dlya-matrichnykh-printerov/kartridj-lentochnyy-epson-lq-2070217021802080fx21702180-c13s015086-lomond-c13s015086/</v>
      </c>
    </row>
    <row r="1615" spans="1:5" ht="15" outlineLevel="3">
      <c r="A1615" s="18">
        <v>75</v>
      </c>
      <c r="B1615" s="18" t="s">
        <v>5270</v>
      </c>
      <c r="C1615" s="19" t="s">
        <v>5271</v>
      </c>
      <c r="D1615" s="18" t="s">
        <v>5272</v>
      </c>
      <c r="E1615" s="20" t="str">
        <f>HYPERLINK("https://alsi.kz/ru/catalog/kartridzhi-dlya-matrichnykh-printerov/lenta-epson-c13s015055-c13s015055/","https://alsi.kz/ru/catalog/kartridzhi-dlya-matrichnykh-printerov/lenta-epson-c13s015055-c13s015055/")</f>
        <v>https://alsi.kz/ru/catalog/kartridzhi-dlya-matrichnykh-printerov/lenta-epson-c13s015055-c13s015055/</v>
      </c>
    </row>
    <row r="1616" spans="1:5" ht="15" outlineLevel="2">
      <c r="A1616" s="15" t="s">
        <v>5273</v>
      </c>
      <c r="B1616" s="16"/>
      <c r="C1616" s="16"/>
      <c r="D1616" s="17"/>
      <c r="E1616" s="14" t="str">
        <f>HYPERLINK("http://alsi.kz/ru/catalog/kartridzhi-dlya-struynykh-printerov-mfu-plotterov/","http://alsi.kz/ru/catalog/kartridzhi-dlya-struynykh-printerov-mfu-plotterov/")</f>
        <v>http://alsi.kz/ru/catalog/kartridzhi-dlya-struynykh-printerov-mfu-plotterov/</v>
      </c>
    </row>
    <row r="1617" spans="1:5" ht="15" outlineLevel="3">
      <c r="A1617" s="18">
        <v>238013</v>
      </c>
      <c r="B1617" s="18" t="s">
        <v>5274</v>
      </c>
      <c r="C1617" s="19" t="s">
        <v>5275</v>
      </c>
      <c r="D1617" s="18" t="s">
        <v>5276</v>
      </c>
      <c r="E1617" s="20" t="str">
        <f>HYPERLINK("https://alsi.kz/ru/catalog/kartridzhi-dlya-struynykh-printerov-mfu-plotterov/kartridj-canon-ink-pfi-030-3488c001/","https://alsi.kz/ru/catalog/kartridzhi-dlya-struynykh-printerov-mfu-plotterov/kartridj-canon-ink-pfi-030-3488c001/")</f>
        <v>https://alsi.kz/ru/catalog/kartridzhi-dlya-struynykh-printerov-mfu-plotterov/kartridj-canon-ink-pfi-030-3488c001/</v>
      </c>
    </row>
    <row r="1618" spans="1:5" ht="15" outlineLevel="3">
      <c r="A1618" s="18">
        <v>238014</v>
      </c>
      <c r="B1618" s="18" t="s">
        <v>5277</v>
      </c>
      <c r="C1618" s="19" t="s">
        <v>5278</v>
      </c>
      <c r="D1618" s="18" t="s">
        <v>5279</v>
      </c>
      <c r="E1618" s="20" t="str">
        <f>HYPERLINK("https://alsi.kz/ru/catalog/kartridzhi-dlya-struynykh-printerov-mfu-plotterov/kartridj-canon-ink-pfi-030-3489c001/","https://alsi.kz/ru/catalog/kartridzhi-dlya-struynykh-printerov-mfu-plotterov/kartridj-canon-ink-pfi-030-3489c001/")</f>
        <v>https://alsi.kz/ru/catalog/kartridzhi-dlya-struynykh-printerov-mfu-plotterov/kartridj-canon-ink-pfi-030-3489c001/</v>
      </c>
    </row>
    <row r="1619" spans="1:5" ht="15" outlineLevel="3">
      <c r="A1619" s="18">
        <v>238015</v>
      </c>
      <c r="B1619" s="18" t="s">
        <v>5280</v>
      </c>
      <c r="C1619" s="19" t="s">
        <v>5281</v>
      </c>
      <c r="D1619" s="18" t="s">
        <v>5279</v>
      </c>
      <c r="E1619" s="20" t="str">
        <f>HYPERLINK("https://alsi.kz/ru/catalog/kartridzhi-dlya-struynykh-printerov-mfu-plotterov/kartridj-canon-ink-pfi-030-3490c001/","https://alsi.kz/ru/catalog/kartridzhi-dlya-struynykh-printerov-mfu-plotterov/kartridj-canon-ink-pfi-030-3490c001/")</f>
        <v>https://alsi.kz/ru/catalog/kartridzhi-dlya-struynykh-printerov-mfu-plotterov/kartridj-canon-ink-pfi-030-3490c001/</v>
      </c>
    </row>
    <row r="1620" spans="1:5" ht="15" outlineLevel="3">
      <c r="A1620" s="18">
        <v>238017</v>
      </c>
      <c r="B1620" s="18" t="s">
        <v>5282</v>
      </c>
      <c r="C1620" s="19" t="s">
        <v>5283</v>
      </c>
      <c r="D1620" s="18" t="s">
        <v>5279</v>
      </c>
      <c r="E1620" s="20" t="str">
        <f>HYPERLINK("https://alsi.kz/ru/catalog/kartridzhi-dlya-struynykh-printerov-mfu-plotterov/kartridj-canon-ink-pfi-030-3492c001/","https://alsi.kz/ru/catalog/kartridzhi-dlya-struynykh-printerov-mfu-plotterov/kartridj-canon-ink-pfi-030-3492c001/")</f>
        <v>https://alsi.kz/ru/catalog/kartridzhi-dlya-struynykh-printerov-mfu-plotterov/kartridj-canon-ink-pfi-030-3492c001/</v>
      </c>
    </row>
    <row r="1621" spans="1:5" ht="15" outlineLevel="3">
      <c r="A1621" s="18">
        <v>238016</v>
      </c>
      <c r="B1621" s="18" t="s">
        <v>5284</v>
      </c>
      <c r="C1621" s="19" t="s">
        <v>5285</v>
      </c>
      <c r="D1621" s="18" t="s">
        <v>5286</v>
      </c>
      <c r="E1621" s="20" t="str">
        <f>HYPERLINK("https://alsi.kz/ru/catalog/kartridzhi-dlya-struynykh-printerov-mfu-plotterov/kartridj-canon-ink-pfi-031-6265c001/","https://alsi.kz/ru/catalog/kartridzhi-dlya-struynykh-printerov-mfu-plotterov/kartridj-canon-ink-pfi-031-6265c001/")</f>
        <v>https://alsi.kz/ru/catalog/kartridzhi-dlya-struynykh-printerov-mfu-plotterov/kartridj-canon-ink-pfi-031-6265c001/</v>
      </c>
    </row>
    <row r="1622" spans="1:5" ht="15" outlineLevel="3">
      <c r="A1622" s="18">
        <v>197628</v>
      </c>
      <c r="B1622" s="18" t="s">
        <v>5287</v>
      </c>
      <c r="C1622" s="19" t="s">
        <v>5288</v>
      </c>
      <c r="D1622" s="18" t="s">
        <v>5289</v>
      </c>
      <c r="E1622" s="20" t="str">
        <f>HYPERLINK("https://alsi.kz/ru/catalog/kartridzhi-dlya-struynykh-printerov-mfu-plotterov/kartridj-canon-pfi-120-black-2885c001/","https://alsi.kz/ru/catalog/kartridzhi-dlya-struynykh-printerov-mfu-plotterov/kartridj-canon-pfi-120-black-2885c001/")</f>
        <v>https://alsi.kz/ru/catalog/kartridzhi-dlya-struynykh-printerov-mfu-plotterov/kartridj-canon-pfi-120-black-2885c001/</v>
      </c>
    </row>
    <row r="1623" spans="1:5" ht="15" outlineLevel="3">
      <c r="A1623" s="18">
        <v>197629</v>
      </c>
      <c r="B1623" s="18" t="s">
        <v>5290</v>
      </c>
      <c r="C1623" s="19" t="s">
        <v>5291</v>
      </c>
      <c r="D1623" s="18" t="s">
        <v>5292</v>
      </c>
      <c r="E1623" s="20" t="str">
        <f>HYPERLINK("https://alsi.kz/ru/catalog/kartridzhi-dlya-struynykh-printerov-mfu-plotterov/kartridj-canon-pfi-120-cyan-2886c001/","https://alsi.kz/ru/catalog/kartridzhi-dlya-struynykh-printerov-mfu-plotterov/kartridj-canon-pfi-120-cyan-2886c001/")</f>
        <v>https://alsi.kz/ru/catalog/kartridzhi-dlya-struynykh-printerov-mfu-plotterov/kartridj-canon-pfi-120-cyan-2886c001/</v>
      </c>
    </row>
    <row r="1624" spans="1:5" ht="15" outlineLevel="3">
      <c r="A1624" s="18">
        <v>197631</v>
      </c>
      <c r="B1624" s="18" t="s">
        <v>5293</v>
      </c>
      <c r="C1624" s="19" t="s">
        <v>5294</v>
      </c>
      <c r="D1624" s="18" t="s">
        <v>5292</v>
      </c>
      <c r="E1624" s="20" t="str">
        <f>HYPERLINK("https://alsi.kz/ru/catalog/kartridzhi-dlya-struynykh-printerov-mfu-plotterov/kartridj-canon-pfi-120-yellow-2888c001/","https://alsi.kz/ru/catalog/kartridzhi-dlya-struynykh-printerov-mfu-plotterov/kartridj-canon-pfi-120-yellow-2888c001/")</f>
        <v>https://alsi.kz/ru/catalog/kartridzhi-dlya-struynykh-printerov-mfu-plotterov/kartridj-canon-pfi-120-yellow-2888c001/</v>
      </c>
    </row>
    <row r="1625" spans="1:5" ht="15" outlineLevel="3">
      <c r="A1625" s="18">
        <v>197627</v>
      </c>
      <c r="B1625" s="18" t="s">
        <v>5295</v>
      </c>
      <c r="C1625" s="19" t="s">
        <v>5296</v>
      </c>
      <c r="D1625" s="18" t="s">
        <v>5297</v>
      </c>
      <c r="E1625" s="20" t="str">
        <f>HYPERLINK("https://alsi.kz/ru/catalog/kartridzhi-dlya-struynykh-printerov-mfu-plotterov/kartridj-canon-pfi-120mbk-2884c001/","https://alsi.kz/ru/catalog/kartridzhi-dlya-struynykh-printerov-mfu-plotterov/kartridj-canon-pfi-120mbk-2884c001/")</f>
        <v>https://alsi.kz/ru/catalog/kartridzhi-dlya-struynykh-printerov-mfu-plotterov/kartridj-canon-pfi-120mbk-2884c001/</v>
      </c>
    </row>
    <row r="1626" spans="1:5" ht="15" outlineLevel="3">
      <c r="A1626" s="18">
        <v>201217</v>
      </c>
      <c r="B1626" s="18" t="s">
        <v>5298</v>
      </c>
      <c r="C1626" s="19" t="s">
        <v>5299</v>
      </c>
      <c r="D1626" s="18" t="s">
        <v>5300</v>
      </c>
      <c r="E1626" s="20" t="str">
        <f>HYPERLINK("https://alsi.kz/ru/catalog/kartridzhi-dlya-struynykh-printerov-mfu-plotterov/kartridj-canon-pfi-1300-co-0821c001/","https://alsi.kz/ru/catalog/kartridzhi-dlya-struynykh-printerov-mfu-plotterov/kartridj-canon-pfi-1300-co-0821c001/")</f>
        <v>https://alsi.kz/ru/catalog/kartridzhi-dlya-struynykh-printerov-mfu-plotterov/kartridj-canon-pfi-1300-co-0821c001/</v>
      </c>
    </row>
    <row r="1627" spans="1:5" ht="15" outlineLevel="3">
      <c r="A1627" s="18">
        <v>201211</v>
      </c>
      <c r="B1627" s="18" t="s">
        <v>5301</v>
      </c>
      <c r="C1627" s="19" t="s">
        <v>5302</v>
      </c>
      <c r="D1627" s="18" t="s">
        <v>5300</v>
      </c>
      <c r="E1627" s="20" t="str">
        <f>HYPERLINK("https://alsi.kz/ru/catalog/kartridzhi-dlya-struynykh-printerov-mfu-plotterov/kartridj-canon-pfi-1300-pc-0815c001/","https://alsi.kz/ru/catalog/kartridzhi-dlya-struynykh-printerov-mfu-plotterov/kartridj-canon-pfi-1300-pc-0815c001/")</f>
        <v>https://alsi.kz/ru/catalog/kartridzhi-dlya-struynykh-printerov-mfu-plotterov/kartridj-canon-pfi-1300-pc-0815c001/</v>
      </c>
    </row>
    <row r="1628" spans="1:5" ht="15" outlineLevel="3">
      <c r="A1628" s="18">
        <v>201212</v>
      </c>
      <c r="B1628" s="18" t="s">
        <v>5303</v>
      </c>
      <c r="C1628" s="19" t="s">
        <v>5304</v>
      </c>
      <c r="D1628" s="18" t="s">
        <v>5300</v>
      </c>
      <c r="E1628" s="20" t="str">
        <f>HYPERLINK("https://alsi.kz/ru/catalog/kartridzhi-dlya-struynykh-printerov-mfu-plotterov/kartridj-canon-pfi-1300-pm-0816c001/","https://alsi.kz/ru/catalog/kartridzhi-dlya-struynykh-printerov-mfu-plotterov/kartridj-canon-pfi-1300-pm-0816c001/")</f>
        <v>https://alsi.kz/ru/catalog/kartridzhi-dlya-struynykh-printerov-mfu-plotterov/kartridj-canon-pfi-1300-pm-0816c001/</v>
      </c>
    </row>
    <row r="1629" spans="1:5" ht="15" outlineLevel="3">
      <c r="A1629" s="18">
        <v>201215</v>
      </c>
      <c r="B1629" s="18" t="s">
        <v>5305</v>
      </c>
      <c r="C1629" s="19" t="s">
        <v>5306</v>
      </c>
      <c r="D1629" s="18" t="s">
        <v>5300</v>
      </c>
      <c r="E1629" s="20" t="str">
        <f>HYPERLINK("https://alsi.kz/ru/catalog/kartridzhi-dlya-struynykh-printerov-mfu-plotterov/kartridj-canon-pfi-1300-r-0819c001/","https://alsi.kz/ru/catalog/kartridzhi-dlya-struynykh-printerov-mfu-plotterov/kartridj-canon-pfi-1300-r-0819c001/")</f>
        <v>https://alsi.kz/ru/catalog/kartridzhi-dlya-struynykh-printerov-mfu-plotterov/kartridj-canon-pfi-1300-r-0819c001/</v>
      </c>
    </row>
    <row r="1630" spans="1:5" ht="15" outlineLevel="3">
      <c r="A1630" s="18">
        <v>202087</v>
      </c>
      <c r="B1630" s="18" t="s">
        <v>5307</v>
      </c>
      <c r="C1630" s="19" t="s">
        <v>5308</v>
      </c>
      <c r="D1630" s="18" t="s">
        <v>5309</v>
      </c>
      <c r="E1630" s="20" t="str">
        <f>HYPERLINK("https://alsi.kz/ru/catalog/kartridzhi-dlya-struynykh-printerov-mfu-plotterov/kartridj-canon-pfi-310bk-2359c001/","https://alsi.kz/ru/catalog/kartridzhi-dlya-struynykh-printerov-mfu-plotterov/kartridj-canon-pfi-310bk-2359c001/")</f>
        <v>https://alsi.kz/ru/catalog/kartridzhi-dlya-struynykh-printerov-mfu-plotterov/kartridj-canon-pfi-310bk-2359c001/</v>
      </c>
    </row>
    <row r="1631" spans="1:5" ht="15" outlineLevel="3">
      <c r="A1631" s="18">
        <v>202089</v>
      </c>
      <c r="B1631" s="18" t="s">
        <v>5310</v>
      </c>
      <c r="C1631" s="19" t="s">
        <v>5311</v>
      </c>
      <c r="D1631" s="18" t="s">
        <v>5312</v>
      </c>
      <c r="E1631" s="20" t="str">
        <f>HYPERLINK("https://alsi.kz/ru/catalog/kartridzhi-dlya-struynykh-printerov-mfu-plotterov/kartridj-canon-pfi-310m-2361c001/","https://alsi.kz/ru/catalog/kartridzhi-dlya-struynykh-printerov-mfu-plotterov/kartridj-canon-pfi-310m-2361c001/")</f>
        <v>https://alsi.kz/ru/catalog/kartridzhi-dlya-struynykh-printerov-mfu-plotterov/kartridj-canon-pfi-310m-2361c001/</v>
      </c>
    </row>
    <row r="1632" spans="1:5" ht="15" outlineLevel="3">
      <c r="A1632" s="18">
        <v>202088</v>
      </c>
      <c r="B1632" s="18" t="s">
        <v>5313</v>
      </c>
      <c r="C1632" s="19" t="s">
        <v>5314</v>
      </c>
      <c r="D1632" s="18" t="s">
        <v>5315</v>
      </c>
      <c r="E1632" s="20" t="str">
        <f>HYPERLINK("https://alsi.kz/ru/catalog/kartridzhi-dlya-struynykh-printerov-mfu-plotterov/kartridj-canon-pfi-310mbk-2358c001/","https://alsi.kz/ru/catalog/kartridzhi-dlya-struynykh-printerov-mfu-plotterov/kartridj-canon-pfi-310mbk-2358c001/")</f>
        <v>https://alsi.kz/ru/catalog/kartridzhi-dlya-struynykh-printerov-mfu-plotterov/kartridj-canon-pfi-310mbk-2358c001/</v>
      </c>
    </row>
    <row r="1633" spans="1:5" ht="15" outlineLevel="3">
      <c r="A1633" s="18">
        <v>202086</v>
      </c>
      <c r="B1633" s="18" t="s">
        <v>5316</v>
      </c>
      <c r="C1633" s="19" t="s">
        <v>5317</v>
      </c>
      <c r="D1633" s="18" t="s">
        <v>5318</v>
      </c>
      <c r="E1633" s="20" t="str">
        <f>HYPERLINK("https://alsi.kz/ru/catalog/kartridzhi-dlya-struynykh-printerov-mfu-plotterov/kartridj-canon-pfi-310y-2362c001/","https://alsi.kz/ru/catalog/kartridzhi-dlya-struynykh-printerov-mfu-plotterov/kartridj-canon-pfi-310y-2362c001/")</f>
        <v>https://alsi.kz/ru/catalog/kartridzhi-dlya-struynykh-printerov-mfu-plotterov/kartridj-canon-pfi-310y-2362c001/</v>
      </c>
    </row>
    <row r="1634" spans="1:5" ht="15" outlineLevel="3">
      <c r="A1634" s="18">
        <v>202090</v>
      </c>
      <c r="B1634" s="18" t="s">
        <v>5319</v>
      </c>
      <c r="C1634" s="19" t="s">
        <v>5320</v>
      </c>
      <c r="D1634" s="18" t="s">
        <v>5321</v>
      </c>
      <c r="E1634" s="20" t="str">
        <f>HYPERLINK("https://alsi.kz/ru/catalog/kartridzhi-dlya-struynykh-printerov-mfu-plotterov/kartridj-canon-pfi-310s-2360c001/","https://alsi.kz/ru/catalog/kartridzhi-dlya-struynykh-printerov-mfu-plotterov/kartridj-canon-pfi-310s-2360c001/")</f>
        <v>https://alsi.kz/ru/catalog/kartridzhi-dlya-struynykh-printerov-mfu-plotterov/kartridj-canon-pfi-310s-2360c001/</v>
      </c>
    </row>
    <row r="1635" spans="1:5" ht="15" outlineLevel="3">
      <c r="A1635" s="18">
        <v>200285</v>
      </c>
      <c r="B1635" s="18" t="s">
        <v>5322</v>
      </c>
      <c r="C1635" s="19" t="s">
        <v>5323</v>
      </c>
      <c r="D1635" s="18" t="s">
        <v>5324</v>
      </c>
      <c r="E1635" s="20" t="str">
        <f>HYPERLINK("https://alsi.kz/ru/catalog/kartridzhi-dlya-struynykh-printerov-mfu-plotterov/kartridj-canon-pfi-320-2889c001/","https://alsi.kz/ru/catalog/kartridzhi-dlya-struynykh-printerov-mfu-plotterov/kartridj-canon-pfi-320-2889c001/")</f>
        <v>https://alsi.kz/ru/catalog/kartridzhi-dlya-struynykh-printerov-mfu-plotterov/kartridj-canon-pfi-320-2889c001/</v>
      </c>
    </row>
    <row r="1636" spans="1:5" ht="15" outlineLevel="3">
      <c r="A1636" s="18">
        <v>200276</v>
      </c>
      <c r="B1636" s="18" t="s">
        <v>5325</v>
      </c>
      <c r="C1636" s="19" t="s">
        <v>5326</v>
      </c>
      <c r="D1636" s="18" t="s">
        <v>5327</v>
      </c>
      <c r="E1636" s="20" t="str">
        <f>HYPERLINK("https://alsi.kz/ru/catalog/kartridzhi-dlya-struynykh-printerov-mfu-plotterov/kartridj-canon-pfi-320-2890c001/","https://alsi.kz/ru/catalog/kartridzhi-dlya-struynykh-printerov-mfu-plotterov/kartridj-canon-pfi-320-2890c001/")</f>
        <v>https://alsi.kz/ru/catalog/kartridzhi-dlya-struynykh-printerov-mfu-plotterov/kartridj-canon-pfi-320-2890c001/</v>
      </c>
    </row>
    <row r="1637" spans="1:5" ht="15" outlineLevel="3">
      <c r="A1637" s="18">
        <v>200275</v>
      </c>
      <c r="B1637" s="18" t="s">
        <v>5328</v>
      </c>
      <c r="C1637" s="19" t="s">
        <v>5329</v>
      </c>
      <c r="D1637" s="18" t="s">
        <v>5330</v>
      </c>
      <c r="E1637" s="20" t="str">
        <f>HYPERLINK("https://alsi.kz/ru/catalog/kartridzhi-dlya-struynykh-printerov-mfu-plotterov/kartridj-canon-pfi-320-2891c001/","https://alsi.kz/ru/catalog/kartridzhi-dlya-struynykh-printerov-mfu-plotterov/kartridj-canon-pfi-320-2891c001/")</f>
        <v>https://alsi.kz/ru/catalog/kartridzhi-dlya-struynykh-printerov-mfu-plotterov/kartridj-canon-pfi-320-2891c001/</v>
      </c>
    </row>
    <row r="1638" spans="1:5" ht="15" outlineLevel="3">
      <c r="A1638" s="18">
        <v>200284</v>
      </c>
      <c r="B1638" s="18" t="s">
        <v>5331</v>
      </c>
      <c r="C1638" s="19" t="s">
        <v>5332</v>
      </c>
      <c r="D1638" s="18" t="s">
        <v>5333</v>
      </c>
      <c r="E1638" s="20" t="str">
        <f>HYPERLINK("https://alsi.kz/ru/catalog/kartridzhi-dlya-struynykh-printerov-mfu-plotterov/kartridj-canon-pfi-320-2892c001/","https://alsi.kz/ru/catalog/kartridzhi-dlya-struynykh-printerov-mfu-plotterov/kartridj-canon-pfi-320-2892c001/")</f>
        <v>https://alsi.kz/ru/catalog/kartridzhi-dlya-struynykh-printerov-mfu-plotterov/kartridj-canon-pfi-320-2892c001/</v>
      </c>
    </row>
    <row r="1639" spans="1:5" ht="15" outlineLevel="3">
      <c r="A1639" s="18">
        <v>200286</v>
      </c>
      <c r="B1639" s="18" t="s">
        <v>5334</v>
      </c>
      <c r="C1639" s="19" t="s">
        <v>5335</v>
      </c>
      <c r="D1639" s="18" t="s">
        <v>3323</v>
      </c>
      <c r="E1639" s="20" t="str">
        <f>HYPERLINK("https://alsi.kz/ru/catalog/kartridzhi-dlya-struynykh-printerov-mfu-plotterov/kartridj-canon-pfi-320-2893c001/","https://alsi.kz/ru/catalog/kartridzhi-dlya-struynykh-printerov-mfu-plotterov/kartridj-canon-pfi-320-2893c001/")</f>
        <v>https://alsi.kz/ru/catalog/kartridzhi-dlya-struynykh-printerov-mfu-plotterov/kartridj-canon-pfi-320-2893c001/</v>
      </c>
    </row>
    <row r="1640" spans="1:5" ht="15" outlineLevel="3">
      <c r="A1640" s="18">
        <v>200277</v>
      </c>
      <c r="B1640" s="18" t="s">
        <v>5336</v>
      </c>
      <c r="C1640" s="19" t="s">
        <v>5337</v>
      </c>
      <c r="D1640" s="18" t="s">
        <v>5338</v>
      </c>
      <c r="E1640" s="20" t="str">
        <f>HYPERLINK("https://alsi.kz/ru/catalog/kartridzhi-dlya-struynykh-printerov-mfu-plotterov/kartridj-canon-pfi-710bk-2354c001/","https://alsi.kz/ru/catalog/kartridzhi-dlya-struynykh-printerov-mfu-plotterov/kartridj-canon-pfi-710bk-2354c001/")</f>
        <v>https://alsi.kz/ru/catalog/kartridzhi-dlya-struynykh-printerov-mfu-plotterov/kartridj-canon-pfi-710bk-2354c001/</v>
      </c>
    </row>
    <row r="1641" spans="1:5" ht="15" outlineLevel="3">
      <c r="A1641" s="18">
        <v>202085</v>
      </c>
      <c r="B1641" s="18" t="s">
        <v>5339</v>
      </c>
      <c r="C1641" s="19" t="s">
        <v>5340</v>
      </c>
      <c r="D1641" s="18" t="s">
        <v>5341</v>
      </c>
      <c r="E1641" s="20" t="str">
        <f>HYPERLINK("https://alsi.kz/ru/catalog/kartridzhi-dlya-struynykh-printerov-mfu-plotterov/kartridj-canon-pfi-710c-2355c001/","https://alsi.kz/ru/catalog/kartridzhi-dlya-struynykh-printerov-mfu-plotterov/kartridj-canon-pfi-710c-2355c001/")</f>
        <v>https://alsi.kz/ru/catalog/kartridzhi-dlya-struynykh-printerov-mfu-plotterov/kartridj-canon-pfi-710c-2355c001/</v>
      </c>
    </row>
    <row r="1642" spans="1:5" ht="15" outlineLevel="3">
      <c r="A1642" s="18">
        <v>202084</v>
      </c>
      <c r="B1642" s="18" t="s">
        <v>5342</v>
      </c>
      <c r="C1642" s="19" t="s">
        <v>5343</v>
      </c>
      <c r="D1642" s="18" t="s">
        <v>5344</v>
      </c>
      <c r="E1642" s="20" t="str">
        <f>HYPERLINK("https://alsi.kz/ru/catalog/kartridzhi-dlya-struynykh-printerov-mfu-plotterov/kartridj-canon-pfi-710m-2356c001/","https://alsi.kz/ru/catalog/kartridzhi-dlya-struynykh-printerov-mfu-plotterov/kartridj-canon-pfi-710m-2356c001/")</f>
        <v>https://alsi.kz/ru/catalog/kartridzhi-dlya-struynykh-printerov-mfu-plotterov/kartridj-canon-pfi-710m-2356c001/</v>
      </c>
    </row>
    <row r="1643" spans="1:5" ht="15" outlineLevel="3">
      <c r="A1643" s="18">
        <v>202083</v>
      </c>
      <c r="B1643" s="18" t="s">
        <v>5345</v>
      </c>
      <c r="C1643" s="19" t="s">
        <v>5346</v>
      </c>
      <c r="D1643" s="18" t="s">
        <v>5341</v>
      </c>
      <c r="E1643" s="20" t="str">
        <f>HYPERLINK("https://alsi.kz/ru/catalog/kartridzhi-dlya-struynykh-printerov-mfu-plotterov/kartridj-canon-pfi-710mbk-2353c001/","https://alsi.kz/ru/catalog/kartridzhi-dlya-struynykh-printerov-mfu-plotterov/kartridj-canon-pfi-710mbk-2353c001/")</f>
        <v>https://alsi.kz/ru/catalog/kartridzhi-dlya-struynykh-printerov-mfu-plotterov/kartridj-canon-pfi-710mbk-2353c001/</v>
      </c>
    </row>
    <row r="1644" spans="1:5" ht="15" outlineLevel="3">
      <c r="A1644" s="18">
        <v>202082</v>
      </c>
      <c r="B1644" s="18" t="s">
        <v>5347</v>
      </c>
      <c r="C1644" s="19" t="s">
        <v>5348</v>
      </c>
      <c r="D1644" s="18" t="s">
        <v>5349</v>
      </c>
      <c r="E1644" s="20" t="str">
        <f>HYPERLINK("https://alsi.kz/ru/catalog/kartridzhi-dlya-struynykh-printerov-mfu-plotterov/kartridj-canon-pfi-710yl-2357c001/","https://alsi.kz/ru/catalog/kartridzhi-dlya-struynykh-printerov-mfu-plotterov/kartridj-canon-pfi-710yl-2357c001/")</f>
        <v>https://alsi.kz/ru/catalog/kartridzhi-dlya-struynykh-printerov-mfu-plotterov/kartridj-canon-pfi-710yl-2357c001/</v>
      </c>
    </row>
    <row r="1645" spans="1:5" ht="15" outlineLevel="3">
      <c r="A1645" s="18">
        <v>57374</v>
      </c>
      <c r="B1645" s="18" t="s">
        <v>5350</v>
      </c>
      <c r="C1645" s="19" t="s">
        <v>5351</v>
      </c>
      <c r="D1645" s="18" t="s">
        <v>5352</v>
      </c>
      <c r="E1645" s="20" t="str">
        <f>HYPERLINK("https://alsi.kz/ru/catalog/kartridzhi-dlya-struynykh-printerov-mfu-plotterov/kartridj-dell-922-592-10094/","https://alsi.kz/ru/catalog/kartridzhi-dlya-struynykh-printerov-mfu-plotterov/kartridj-dell-922-592-10094/")</f>
        <v>https://alsi.kz/ru/catalog/kartridzhi-dlya-struynykh-printerov-mfu-plotterov/kartridj-dell-922-592-10094/</v>
      </c>
    </row>
    <row r="1646" spans="1:5" ht="15" outlineLevel="3">
      <c r="A1646" s="18">
        <v>16111</v>
      </c>
      <c r="B1646" s="18" t="s">
        <v>5353</v>
      </c>
      <c r="C1646" s="19" t="s">
        <v>5354</v>
      </c>
      <c r="D1646" s="18" t="s">
        <v>5355</v>
      </c>
      <c r="E1646" s="20" t="str">
        <f>HYPERLINK("https://alsi.kz/ru/catalog/kartridzhi-dlya-struynykh-printerov-mfu-plotterov/kartridj-epson-c13t00740210-c13t00740210/","https://alsi.kz/ru/catalog/kartridzhi-dlya-struynykh-printerov-mfu-plotterov/kartridj-epson-c13t00740210-c13t00740210/")</f>
        <v>https://alsi.kz/ru/catalog/kartridzhi-dlya-struynykh-printerov-mfu-plotterov/kartridj-epson-c13t00740210-c13t00740210/</v>
      </c>
    </row>
    <row r="1647" spans="1:5" ht="15" outlineLevel="3">
      <c r="A1647" s="18">
        <v>30548</v>
      </c>
      <c r="B1647" s="18" t="s">
        <v>5356</v>
      </c>
      <c r="C1647" s="19" t="s">
        <v>5357</v>
      </c>
      <c r="D1647" s="18" t="s">
        <v>5358</v>
      </c>
      <c r="E1647" s="20" t="str">
        <f>HYPERLINK("https://alsi.kz/ru/catalog/kartridzhi-dlya-struynykh-printerov-mfu-plotterov/kartridj-epson-c13t034140-c13t034140/","https://alsi.kz/ru/catalog/kartridzhi-dlya-struynykh-printerov-mfu-plotterov/kartridj-epson-c13t034140-c13t034140/")</f>
        <v>https://alsi.kz/ru/catalog/kartridzhi-dlya-struynykh-printerov-mfu-plotterov/kartridj-epson-c13t034140-c13t034140/</v>
      </c>
    </row>
    <row r="1648" spans="1:5" ht="15" outlineLevel="3">
      <c r="A1648" s="18">
        <v>67693</v>
      </c>
      <c r="B1648" s="18" t="s">
        <v>5359</v>
      </c>
      <c r="C1648" s="19" t="s">
        <v>5360</v>
      </c>
      <c r="D1648" s="18" t="s">
        <v>5361</v>
      </c>
      <c r="E1648" s="20" t="str">
        <f>HYPERLINK("https://alsi.kz/ru/catalog/kartridzhi-dlya-struynykh-printerov-mfu-plotterov/kartridj-epson-c13t03414010-c13t03414010/","https://alsi.kz/ru/catalog/kartridzhi-dlya-struynykh-printerov-mfu-plotterov/kartridj-epson-c13t03414010-c13t03414010/")</f>
        <v>https://alsi.kz/ru/catalog/kartridzhi-dlya-struynykh-printerov-mfu-plotterov/kartridj-epson-c13t03414010-c13t03414010/</v>
      </c>
    </row>
    <row r="1649" spans="1:5" ht="15" outlineLevel="3">
      <c r="A1649" s="18">
        <v>30549</v>
      </c>
      <c r="B1649" s="18" t="s">
        <v>5362</v>
      </c>
      <c r="C1649" s="19" t="s">
        <v>5363</v>
      </c>
      <c r="D1649" s="18" t="s">
        <v>5358</v>
      </c>
      <c r="E1649" s="20" t="str">
        <f>HYPERLINK("https://alsi.kz/ru/catalog/kartridzhi-dlya-struynykh-printerov-mfu-plotterov/kartridj-epson-c13t034240-c13t034240/","https://alsi.kz/ru/catalog/kartridzhi-dlya-struynykh-printerov-mfu-plotterov/kartridj-epson-c13t034240-c13t034240/")</f>
        <v>https://alsi.kz/ru/catalog/kartridzhi-dlya-struynykh-printerov-mfu-plotterov/kartridj-epson-c13t034240-c13t034240/</v>
      </c>
    </row>
    <row r="1650" spans="1:5" ht="15" outlineLevel="3">
      <c r="A1650" s="18">
        <v>30550</v>
      </c>
      <c r="B1650" s="18" t="s">
        <v>5364</v>
      </c>
      <c r="C1650" s="19" t="s">
        <v>5365</v>
      </c>
      <c r="D1650" s="18" t="s">
        <v>5358</v>
      </c>
      <c r="E1650" s="20" t="str">
        <f>HYPERLINK("https://alsi.kz/ru/catalog/kartridzhi-dlya-struynykh-printerov-mfu-plotterov/kartridj-epson-c13t034440-c13t034440/","https://alsi.kz/ru/catalog/kartridzhi-dlya-struynykh-printerov-mfu-plotterov/kartridj-epson-c13t034440-c13t034440/")</f>
        <v>https://alsi.kz/ru/catalog/kartridzhi-dlya-struynykh-printerov-mfu-plotterov/kartridj-epson-c13t034440-c13t034440/</v>
      </c>
    </row>
    <row r="1651" spans="1:5" ht="15" outlineLevel="3">
      <c r="A1651" s="18">
        <v>67694</v>
      </c>
      <c r="B1651" s="18" t="s">
        <v>5366</v>
      </c>
      <c r="C1651" s="19" t="s">
        <v>5367</v>
      </c>
      <c r="D1651" s="18" t="s">
        <v>5361</v>
      </c>
      <c r="E1651" s="20" t="str">
        <f>HYPERLINK("https://alsi.kz/ru/catalog/kartridzhi-dlya-struynykh-printerov-mfu-plotterov/kartridj-epson-c13t03484010-c13t03484010/","https://alsi.kz/ru/catalog/kartridzhi-dlya-struynykh-printerov-mfu-plotterov/kartridj-epson-c13t03484010-c13t03484010/")</f>
        <v>https://alsi.kz/ru/catalog/kartridzhi-dlya-struynykh-printerov-mfu-plotterov/kartridj-epson-c13t03484010-c13t03484010/</v>
      </c>
    </row>
    <row r="1652" spans="1:5" ht="15" outlineLevel="3">
      <c r="A1652" s="18">
        <v>66292</v>
      </c>
      <c r="B1652" s="18" t="s">
        <v>5368</v>
      </c>
      <c r="C1652" s="19" t="s">
        <v>5369</v>
      </c>
      <c r="D1652" s="18" t="s">
        <v>5370</v>
      </c>
      <c r="E1652" s="20" t="str">
        <f>HYPERLINK("https://alsi.kz/ru/catalog/kartridzhi-dlya-struynykh-printerov-mfu-plotterov/kartridj-epson-c13t05404010-c13t05404010/","https://alsi.kz/ru/catalog/kartridzhi-dlya-struynykh-printerov-mfu-plotterov/kartridj-epson-c13t05404010-c13t05404010/")</f>
        <v>https://alsi.kz/ru/catalog/kartridzhi-dlya-struynykh-printerov-mfu-plotterov/kartridj-epson-c13t05404010-c13t05404010/</v>
      </c>
    </row>
    <row r="1653" spans="1:5" ht="15" outlineLevel="3">
      <c r="A1653" s="18">
        <v>66290</v>
      </c>
      <c r="B1653" s="18" t="s">
        <v>5371</v>
      </c>
      <c r="C1653" s="19" t="s">
        <v>5372</v>
      </c>
      <c r="D1653" s="18" t="s">
        <v>5373</v>
      </c>
      <c r="E1653" s="20" t="str">
        <f>HYPERLINK("https://alsi.kz/ru/catalog/kartridzhi-dlya-struynykh-printerov-mfu-plotterov/kartridj-epson-c13t05414010-c13t05414010/","https://alsi.kz/ru/catalog/kartridzhi-dlya-struynykh-printerov-mfu-plotterov/kartridj-epson-c13t05414010-c13t05414010/")</f>
        <v>https://alsi.kz/ru/catalog/kartridzhi-dlya-struynykh-printerov-mfu-plotterov/kartridj-epson-c13t05414010-c13t05414010/</v>
      </c>
    </row>
    <row r="1654" spans="1:5" ht="15" outlineLevel="3">
      <c r="A1654" s="18">
        <v>51332</v>
      </c>
      <c r="B1654" s="18" t="s">
        <v>5374</v>
      </c>
      <c r="C1654" s="19" t="s">
        <v>5375</v>
      </c>
      <c r="D1654" s="18" t="s">
        <v>5373</v>
      </c>
      <c r="E1654" s="20" t="str">
        <f>HYPERLINK("https://alsi.kz/ru/catalog/kartridzhi-dlya-struynykh-printerov-mfu-plotterov/kartridj-epson-c13t05434010-c13t05434010/","https://alsi.kz/ru/catalog/kartridzhi-dlya-struynykh-printerov-mfu-plotterov/kartridj-epson-c13t05434010-c13t05434010/")</f>
        <v>https://alsi.kz/ru/catalog/kartridzhi-dlya-struynykh-printerov-mfu-plotterov/kartridj-epson-c13t05434010-c13t05434010/</v>
      </c>
    </row>
    <row r="1655" spans="1:5" ht="15" outlineLevel="3">
      <c r="A1655" s="18">
        <v>51333</v>
      </c>
      <c r="B1655" s="18" t="s">
        <v>5376</v>
      </c>
      <c r="C1655" s="19" t="s">
        <v>5377</v>
      </c>
      <c r="D1655" s="18" t="s">
        <v>5373</v>
      </c>
      <c r="E1655" s="20" t="str">
        <f>HYPERLINK("https://alsi.kz/ru/catalog/kartridzhi-dlya-struynykh-printerov-mfu-plotterov/kartridj-epson-c13t05444010-c13t05444010/","https://alsi.kz/ru/catalog/kartridzhi-dlya-struynykh-printerov-mfu-plotterov/kartridj-epson-c13t05444010-c13t05444010/")</f>
        <v>https://alsi.kz/ru/catalog/kartridzhi-dlya-struynykh-printerov-mfu-plotterov/kartridj-epson-c13t05444010-c13t05444010/</v>
      </c>
    </row>
    <row r="1656" spans="1:5" ht="15" outlineLevel="3">
      <c r="A1656" s="18">
        <v>66293</v>
      </c>
      <c r="B1656" s="18" t="s">
        <v>5378</v>
      </c>
      <c r="C1656" s="19" t="s">
        <v>5379</v>
      </c>
      <c r="D1656" s="18" t="s">
        <v>5373</v>
      </c>
      <c r="E1656" s="20" t="str">
        <f>HYPERLINK("https://alsi.kz/ru/catalog/kartridzhi-dlya-struynykh-printerov-mfu-plotterov/kartridj-epson-c13t05474010-c13t05474010/","https://alsi.kz/ru/catalog/kartridzhi-dlya-struynykh-printerov-mfu-plotterov/kartridj-epson-c13t05474010-c13t05474010/")</f>
        <v>https://alsi.kz/ru/catalog/kartridzhi-dlya-struynykh-printerov-mfu-plotterov/kartridj-epson-c13t05474010-c13t05474010/</v>
      </c>
    </row>
    <row r="1657" spans="1:5" ht="15" outlineLevel="3">
      <c r="A1657" s="18">
        <v>66291</v>
      </c>
      <c r="B1657" s="18" t="s">
        <v>5380</v>
      </c>
      <c r="C1657" s="19" t="s">
        <v>5381</v>
      </c>
      <c r="D1657" s="18" t="s">
        <v>5373</v>
      </c>
      <c r="E1657" s="20" t="str">
        <f>HYPERLINK("https://alsi.kz/ru/catalog/kartridzhi-dlya-struynykh-printerov-mfu-plotterov/kartridj-epson-c13t05484010-c13t05484010/","https://alsi.kz/ru/catalog/kartridzhi-dlya-struynykh-printerov-mfu-plotterov/kartridj-epson-c13t05484010-c13t05484010/")</f>
        <v>https://alsi.kz/ru/catalog/kartridzhi-dlya-struynykh-printerov-mfu-plotterov/kartridj-epson-c13t05484010-c13t05484010/</v>
      </c>
    </row>
    <row r="1658" spans="1:5" ht="15" outlineLevel="3">
      <c r="A1658" s="18">
        <v>51334</v>
      </c>
      <c r="B1658" s="18" t="s">
        <v>5382</v>
      </c>
      <c r="C1658" s="19" t="s">
        <v>5383</v>
      </c>
      <c r="D1658" s="18" t="s">
        <v>5373</v>
      </c>
      <c r="E1658" s="20" t="str">
        <f>HYPERLINK("https://alsi.kz/ru/catalog/kartridzhi-dlya-struynykh-printerov-mfu-plotterov/kartridj-epson-c13t05494010-c13t05494010/","https://alsi.kz/ru/catalog/kartridzhi-dlya-struynykh-printerov-mfu-plotterov/kartridj-epson-c13t05494010-c13t05494010/")</f>
        <v>https://alsi.kz/ru/catalog/kartridzhi-dlya-struynykh-printerov-mfu-plotterov/kartridj-epson-c13t05494010-c13t05494010/</v>
      </c>
    </row>
    <row r="1659" spans="1:5" ht="15" outlineLevel="3">
      <c r="A1659" s="18">
        <v>54068</v>
      </c>
      <c r="B1659" s="18" t="s">
        <v>5384</v>
      </c>
      <c r="C1659" s="19" t="s">
        <v>5385</v>
      </c>
      <c r="D1659" s="18" t="s">
        <v>5386</v>
      </c>
      <c r="E1659" s="20" t="str">
        <f>HYPERLINK("https://alsi.kz/ru/catalog/kartridzhi-dlya-struynykh-printerov-mfu-plotterov/kartridj-epson-epst009402-epst009402/","https://alsi.kz/ru/catalog/kartridzhi-dlya-struynykh-printerov-mfu-plotterov/kartridj-epson-epst009402-epst009402/")</f>
        <v>https://alsi.kz/ru/catalog/kartridzhi-dlya-struynykh-printerov-mfu-plotterov/kartridj-epson-epst009402-epst009402/</v>
      </c>
    </row>
    <row r="1660" spans="1:5" ht="15" outlineLevel="3">
      <c r="A1660" s="18">
        <v>54069</v>
      </c>
      <c r="B1660" s="18" t="s">
        <v>5387</v>
      </c>
      <c r="C1660" s="19" t="s">
        <v>5388</v>
      </c>
      <c r="D1660" s="18" t="s">
        <v>5389</v>
      </c>
      <c r="E1660" s="20" t="str">
        <f>HYPERLINK("https://alsi.kz/ru/catalog/kartridzhi-dlya-struynykh-printerov-mfu-plotterov/kartridj-epson-epst032140-epst032140/","https://alsi.kz/ru/catalog/kartridzhi-dlya-struynykh-printerov-mfu-plotterov/kartridj-epson-epst032140-epst032140/")</f>
        <v>https://alsi.kz/ru/catalog/kartridzhi-dlya-struynykh-printerov-mfu-plotterov/kartridj-epson-epst032140-epst032140/</v>
      </c>
    </row>
    <row r="1661" spans="1:5" ht="15" outlineLevel="3">
      <c r="A1661" s="18">
        <v>54070</v>
      </c>
      <c r="B1661" s="18" t="s">
        <v>5390</v>
      </c>
      <c r="C1661" s="19" t="s">
        <v>5391</v>
      </c>
      <c r="D1661" s="18" t="s">
        <v>5392</v>
      </c>
      <c r="E1661" s="20" t="str">
        <f>HYPERLINK("https://alsi.kz/ru/catalog/kartridzhi-dlya-struynykh-printerov-mfu-plotterov/kartridj-epson-epst032240-epst032240/","https://alsi.kz/ru/catalog/kartridzhi-dlya-struynykh-printerov-mfu-plotterov/kartridj-epson-epst032240-epst032240/")</f>
        <v>https://alsi.kz/ru/catalog/kartridzhi-dlya-struynykh-printerov-mfu-plotterov/kartridj-epson-epst032240-epst032240/</v>
      </c>
    </row>
    <row r="1662" spans="1:5" ht="15" outlineLevel="3">
      <c r="A1662" s="18">
        <v>54071</v>
      </c>
      <c r="B1662" s="18" t="s">
        <v>5393</v>
      </c>
      <c r="C1662" s="19" t="s">
        <v>5394</v>
      </c>
      <c r="D1662" s="18" t="s">
        <v>5392</v>
      </c>
      <c r="E1662" s="20" t="str">
        <f>HYPERLINK("https://alsi.kz/ru/catalog/kartridzhi-dlya-struynykh-printerov-mfu-plotterov/kartridj-epson-epst032440-epst032440/","https://alsi.kz/ru/catalog/kartridzhi-dlya-struynykh-printerov-mfu-plotterov/kartridj-epson-epst032440-epst032440/")</f>
        <v>https://alsi.kz/ru/catalog/kartridzhi-dlya-struynykh-printerov-mfu-plotterov/kartridj-epson-epst032440-epst032440/</v>
      </c>
    </row>
    <row r="1663" spans="1:5" ht="15" outlineLevel="3">
      <c r="A1663" s="18">
        <v>54072</v>
      </c>
      <c r="B1663" s="18" t="s">
        <v>5395</v>
      </c>
      <c r="C1663" s="19" t="s">
        <v>5396</v>
      </c>
      <c r="D1663" s="18" t="s">
        <v>5397</v>
      </c>
      <c r="E1663" s="20" t="str">
        <f>HYPERLINK("https://alsi.kz/ru/catalog/kartridzhi-dlya-struynykh-printerov-mfu-plotterov/kartridj-epson-epst036140-epst036140/","https://alsi.kz/ru/catalog/kartridzhi-dlya-struynykh-printerov-mfu-plotterov/kartridj-epson-epst036140-epst036140/")</f>
        <v>https://alsi.kz/ru/catalog/kartridzhi-dlya-struynykh-printerov-mfu-plotterov/kartridj-epson-epst036140-epst036140/</v>
      </c>
    </row>
    <row r="1664" spans="1:5" ht="15" outlineLevel="3">
      <c r="A1664" s="18">
        <v>54074</v>
      </c>
      <c r="B1664" s="18" t="s">
        <v>5398</v>
      </c>
      <c r="C1664" s="19" t="s">
        <v>5399</v>
      </c>
      <c r="D1664" s="18" t="s">
        <v>5400</v>
      </c>
      <c r="E1664" s="20" t="str">
        <f>HYPERLINK("https://alsi.kz/ru/catalog/kartridzhi-dlya-struynykh-printerov-mfu-plotterov/kartridj-epson-epst040140-epst040140/","https://alsi.kz/ru/catalog/kartridzhi-dlya-struynykh-printerov-mfu-plotterov/kartridj-epson-epst040140-epst040140/")</f>
        <v>https://alsi.kz/ru/catalog/kartridzhi-dlya-struynykh-printerov-mfu-plotterov/kartridj-epson-epst040140-epst040140/</v>
      </c>
    </row>
    <row r="1665" spans="1:5" ht="15" outlineLevel="3">
      <c r="A1665" s="18">
        <v>69</v>
      </c>
      <c r="B1665" s="18" t="s">
        <v>5401</v>
      </c>
      <c r="C1665" s="19" t="s">
        <v>5402</v>
      </c>
      <c r="D1665" s="18" t="s">
        <v>5403</v>
      </c>
      <c r="E1665" s="20" t="str">
        <f>HYPERLINK("https://alsi.kz/ru/catalog/kartridzhi-dlya-struynykh-printerov-mfu-plotterov/kartridj-epson-s020047-s020047/","https://alsi.kz/ru/catalog/kartridzhi-dlya-struynykh-printerov-mfu-plotterov/kartridj-epson-s020047-s020047/")</f>
        <v>https://alsi.kz/ru/catalog/kartridzhi-dlya-struynykh-printerov-mfu-plotterov/kartridj-epson-s020047-s020047/</v>
      </c>
    </row>
    <row r="1666" spans="1:5" ht="15" outlineLevel="3">
      <c r="A1666" s="18">
        <v>2762</v>
      </c>
      <c r="B1666" s="18" t="s">
        <v>5404</v>
      </c>
      <c r="C1666" s="19" t="s">
        <v>5405</v>
      </c>
      <c r="D1666" s="18" t="s">
        <v>5406</v>
      </c>
      <c r="E1666" s="20" t="str">
        <f>HYPERLINK("https://alsi.kz/ru/catalog/kartridzhi-dlya-struynykh-printerov-mfu-plotterov/kartridj-epson-s020049-s020049/","https://alsi.kz/ru/catalog/kartridzhi-dlya-struynykh-printerov-mfu-plotterov/kartridj-epson-s020049-s020049/")</f>
        <v>https://alsi.kz/ru/catalog/kartridzhi-dlya-struynykh-printerov-mfu-plotterov/kartridj-epson-s020049-s020049/</v>
      </c>
    </row>
    <row r="1667" spans="1:5" ht="15" outlineLevel="3">
      <c r="A1667" s="18">
        <v>48833</v>
      </c>
      <c r="B1667" s="18" t="s">
        <v>5407</v>
      </c>
      <c r="C1667" s="19" t="s">
        <v>5408</v>
      </c>
      <c r="D1667" s="18" t="s">
        <v>5409</v>
      </c>
      <c r="E1667" s="20" t="str">
        <f>HYPERLINK("https://alsi.kz/ru/catalog/kartridzhi-dlya-struynykh-printerov-mfu-plotterov/kartridj-epson-s020089s020191-s020089s020191/","https://alsi.kz/ru/catalog/kartridzhi-dlya-struynykh-printerov-mfu-plotterov/kartridj-epson-s020089s020191-s020089s020191/")</f>
        <v>https://alsi.kz/ru/catalog/kartridzhi-dlya-struynykh-printerov-mfu-plotterov/kartridj-epson-s020089s020191-s020089s020191/</v>
      </c>
    </row>
    <row r="1668" spans="1:5" ht="15" outlineLevel="3">
      <c r="A1668" s="18">
        <v>64056</v>
      </c>
      <c r="B1668" s="18" t="s">
        <v>5410</v>
      </c>
      <c r="C1668" s="19" t="s">
        <v>5411</v>
      </c>
      <c r="D1668" s="18" t="s">
        <v>5412</v>
      </c>
      <c r="E1668" s="20" t="str">
        <f>HYPERLINK("https://alsi.kz/ru/catalog/kartridzhi-dlya-struynykh-printerov-mfu-plotterov/kartridj-epson-s020118-s020118/","https://alsi.kz/ru/catalog/kartridzhi-dlya-struynykh-printerov-mfu-plotterov/kartridj-epson-s020118-s020118/")</f>
        <v>https://alsi.kz/ru/catalog/kartridzhi-dlya-struynykh-printerov-mfu-plotterov/kartridj-epson-s020118-s020118/</v>
      </c>
    </row>
    <row r="1669" spans="1:5" ht="15" outlineLevel="3">
      <c r="A1669" s="18">
        <v>50810</v>
      </c>
      <c r="B1669" s="18" t="s">
        <v>5413</v>
      </c>
      <c r="C1669" s="19" t="s">
        <v>5414</v>
      </c>
      <c r="D1669" s="18" t="s">
        <v>5415</v>
      </c>
      <c r="E1669" s="20" t="str">
        <f>HYPERLINK("https://alsi.kz/ru/catalog/kartridzhi-dlya-struynykh-printerov-mfu-plotterov/kartridj-epson-s020126-s020126/","https://alsi.kz/ru/catalog/kartridzhi-dlya-struynykh-printerov-mfu-plotterov/kartridj-epson-s020126-s020126/")</f>
        <v>https://alsi.kz/ru/catalog/kartridzhi-dlya-struynykh-printerov-mfu-plotterov/kartridj-epson-s020126-s020126/</v>
      </c>
    </row>
    <row r="1670" spans="1:5" ht="15" outlineLevel="3">
      <c r="A1670" s="18">
        <v>51331</v>
      </c>
      <c r="B1670" s="18" t="s">
        <v>5416</v>
      </c>
      <c r="C1670" s="19" t="s">
        <v>5417</v>
      </c>
      <c r="D1670" s="18" t="s">
        <v>5373</v>
      </c>
      <c r="E1670" s="20" t="str">
        <f>HYPERLINK("https://alsi.kz/ru/catalog/kartridzhi-dlya-struynykh-printerov-mfu-plotterov/kartridj-epson-stylus-photo-r800-c13t05424010/","https://alsi.kz/ru/catalog/kartridzhi-dlya-struynykh-printerov-mfu-plotterov/kartridj-epson-stylus-photo-r800-c13t05424010/")</f>
        <v>https://alsi.kz/ru/catalog/kartridzhi-dlya-struynykh-printerov-mfu-plotterov/kartridj-epson-stylus-photo-r800-c13t05424010/</v>
      </c>
    </row>
    <row r="1671" spans="1:5" ht="15" outlineLevel="3">
      <c r="A1671" s="18">
        <v>54065</v>
      </c>
      <c r="B1671" s="18" t="s">
        <v>5418</v>
      </c>
      <c r="C1671" s="19" t="s">
        <v>5419</v>
      </c>
      <c r="D1671" s="18" t="s">
        <v>5420</v>
      </c>
      <c r="E1671" s="20" t="str">
        <f>HYPERLINK("https://alsi.kz/ru/catalog/kartridzhi-dlya-struynykh-printerov-mfu-plotterov/kartridj-epson-t007401-t007401/","https://alsi.kz/ru/catalog/kartridzhi-dlya-struynykh-printerov-mfu-plotterov/kartridj-epson-t007401-t007401/")</f>
        <v>https://alsi.kz/ru/catalog/kartridzhi-dlya-struynykh-printerov-mfu-plotterov/kartridj-epson-t007401-t007401/</v>
      </c>
    </row>
    <row r="1672" spans="1:5" ht="15" outlineLevel="3">
      <c r="A1672" s="18">
        <v>52787</v>
      </c>
      <c r="B1672" s="18" t="s">
        <v>5421</v>
      </c>
      <c r="C1672" s="19" t="s">
        <v>5422</v>
      </c>
      <c r="D1672" s="18" t="s">
        <v>5423</v>
      </c>
      <c r="E1672" s="20" t="str">
        <f>HYPERLINK("https://alsi.kz/ru/catalog/kartridzhi-dlya-struynykh-printerov-mfu-plotterov/kartridj-epson-t008401-t008401/","https://alsi.kz/ru/catalog/kartridzhi-dlya-struynykh-printerov-mfu-plotterov/kartridj-epson-t008401-t008401/")</f>
        <v>https://alsi.kz/ru/catalog/kartridzhi-dlya-struynykh-printerov-mfu-plotterov/kartridj-epson-t008401-t008401/</v>
      </c>
    </row>
    <row r="1673" spans="1:5" ht="15" outlineLevel="3">
      <c r="A1673" s="18">
        <v>54067</v>
      </c>
      <c r="B1673" s="18" t="s">
        <v>5424</v>
      </c>
      <c r="C1673" s="19" t="s">
        <v>5425</v>
      </c>
      <c r="D1673" s="18" t="s">
        <v>5426</v>
      </c>
      <c r="E1673" s="20" t="str">
        <f>HYPERLINK("https://alsi.kz/ru/catalog/kartridzhi-dlya-struynykh-printerov-mfu-plotterov/kartridj-epson-t009401-t009401/","https://alsi.kz/ru/catalog/kartridzhi-dlya-struynykh-printerov-mfu-plotterov/kartridj-epson-t009401-t009401/")</f>
        <v>https://alsi.kz/ru/catalog/kartridzhi-dlya-struynykh-printerov-mfu-plotterov/kartridj-epson-t009401-t009401/</v>
      </c>
    </row>
    <row r="1674" spans="1:5" ht="15" outlineLevel="3">
      <c r="A1674" s="18">
        <v>43290</v>
      </c>
      <c r="B1674" s="18" t="s">
        <v>5427</v>
      </c>
      <c r="C1674" s="19" t="s">
        <v>5428</v>
      </c>
      <c r="D1674" s="18" t="s">
        <v>5429</v>
      </c>
      <c r="E1674" s="20" t="str">
        <f>HYPERLINK("https://alsi.kz/ru/catalog/kartridzhi-dlya-struynykh-printerov-mfu-plotterov/kartridj-epson-t013401-t013/","https://alsi.kz/ru/catalog/kartridzhi-dlya-struynykh-printerov-mfu-plotterov/kartridj-epson-t013401-t013/")</f>
        <v>https://alsi.kz/ru/catalog/kartridzhi-dlya-struynykh-printerov-mfu-plotterov/kartridj-epson-t013401-t013/</v>
      </c>
    </row>
    <row r="1675" spans="1:5" ht="15" outlineLevel="3">
      <c r="A1675" s="18">
        <v>16931</v>
      </c>
      <c r="B1675" s="18" t="s">
        <v>5430</v>
      </c>
      <c r="C1675" s="19" t="s">
        <v>5431</v>
      </c>
      <c r="D1675" s="18" t="s">
        <v>5432</v>
      </c>
      <c r="E1675" s="20" t="str">
        <f>HYPERLINK("https://alsi.kz/ru/catalog/kartridzhi-dlya-struynykh-printerov-mfu-plotterov/kartridj-epson-t014-t014/","https://alsi.kz/ru/catalog/kartridzhi-dlya-struynykh-printerov-mfu-plotterov/kartridj-epson-t014-t014/")</f>
        <v>https://alsi.kz/ru/catalog/kartridzhi-dlya-struynykh-printerov-mfu-plotterov/kartridj-epson-t014-t014/</v>
      </c>
    </row>
    <row r="1676" spans="1:5" ht="15" outlineLevel="3">
      <c r="A1676" s="18">
        <v>54073</v>
      </c>
      <c r="B1676" s="18" t="s">
        <v>5433</v>
      </c>
      <c r="C1676" s="19" t="s">
        <v>5434</v>
      </c>
      <c r="D1676" s="18" t="s">
        <v>5435</v>
      </c>
      <c r="E1676" s="20" t="str">
        <f>HYPERLINK("https://alsi.kz/ru/catalog/kartridzhi-dlya-struynykh-printerov-mfu-plotterov/kartridj-epson-t03904a-epst03904a/","https://alsi.kz/ru/catalog/kartridzhi-dlya-struynykh-printerov-mfu-plotterov/kartridj-epson-t03904a-epst03904a/")</f>
        <v>https://alsi.kz/ru/catalog/kartridzhi-dlya-struynykh-printerov-mfu-plotterov/kartridj-epson-t03904a-epst03904a/</v>
      </c>
    </row>
    <row r="1677" spans="1:5" ht="15" outlineLevel="3">
      <c r="A1677" s="18">
        <v>41361</v>
      </c>
      <c r="B1677" s="18" t="s">
        <v>5436</v>
      </c>
      <c r="C1677" s="19" t="s">
        <v>5437</v>
      </c>
      <c r="D1677" s="18" t="s">
        <v>5438</v>
      </c>
      <c r="E1677" s="20" t="str">
        <f>HYPERLINK("https://alsi.kz/ru/catalog/kartridzhi-dlya-struynykh-printerov-mfu-plotterov/kartridj-epson-t0481-t048140/","https://alsi.kz/ru/catalog/kartridzhi-dlya-struynykh-printerov-mfu-plotterov/kartridj-epson-t0481-t048140/")</f>
        <v>https://alsi.kz/ru/catalog/kartridzhi-dlya-struynykh-printerov-mfu-plotterov/kartridj-epson-t0481-t048140/</v>
      </c>
    </row>
    <row r="1678" spans="1:5" ht="15" outlineLevel="3">
      <c r="A1678" s="18">
        <v>41362</v>
      </c>
      <c r="B1678" s="18" t="s">
        <v>5439</v>
      </c>
      <c r="C1678" s="19" t="s">
        <v>5440</v>
      </c>
      <c r="D1678" s="18" t="s">
        <v>5441</v>
      </c>
      <c r="E1678" s="20" t="str">
        <f>HYPERLINK("https://alsi.kz/ru/catalog/kartridzhi-dlya-struynykh-printerov-mfu-plotterov/kartridj-epson-t0482-t048240/","https://alsi.kz/ru/catalog/kartridzhi-dlya-struynykh-printerov-mfu-plotterov/kartridj-epson-t0482-t048240/")</f>
        <v>https://alsi.kz/ru/catalog/kartridzhi-dlya-struynykh-printerov-mfu-plotterov/kartridj-epson-t0482-t048240/</v>
      </c>
    </row>
    <row r="1679" spans="1:5" ht="15" outlineLevel="3">
      <c r="A1679" s="18">
        <v>41363</v>
      </c>
      <c r="B1679" s="18" t="s">
        <v>5442</v>
      </c>
      <c r="C1679" s="19" t="s">
        <v>5443</v>
      </c>
      <c r="D1679" s="18" t="s">
        <v>5441</v>
      </c>
      <c r="E1679" s="20" t="str">
        <f>HYPERLINK("https://alsi.kz/ru/catalog/kartridzhi-dlya-struynykh-printerov-mfu-plotterov/kartridj-epson-t0483-t048340/","https://alsi.kz/ru/catalog/kartridzhi-dlya-struynykh-printerov-mfu-plotterov/kartridj-epson-t0483-t048340/")</f>
        <v>https://alsi.kz/ru/catalog/kartridzhi-dlya-struynykh-printerov-mfu-plotterov/kartridj-epson-t0483-t048340/</v>
      </c>
    </row>
    <row r="1680" spans="1:5" ht="15" outlineLevel="3">
      <c r="A1680" s="18">
        <v>41364</v>
      </c>
      <c r="B1680" s="18" t="s">
        <v>5444</v>
      </c>
      <c r="C1680" s="19" t="s">
        <v>5445</v>
      </c>
      <c r="D1680" s="18" t="s">
        <v>5441</v>
      </c>
      <c r="E1680" s="20" t="str">
        <f>HYPERLINK("https://alsi.kz/ru/catalog/kartridzhi-dlya-struynykh-printerov-mfu-plotterov/kartridj-epson-t0484-t048440/","https://alsi.kz/ru/catalog/kartridzhi-dlya-struynykh-printerov-mfu-plotterov/kartridj-epson-t0484-t048440/")</f>
        <v>https://alsi.kz/ru/catalog/kartridzhi-dlya-struynykh-printerov-mfu-plotterov/kartridj-epson-t0484-t048440/</v>
      </c>
    </row>
    <row r="1681" spans="1:5" ht="15" outlineLevel="3">
      <c r="A1681" s="18">
        <v>41365</v>
      </c>
      <c r="B1681" s="18" t="s">
        <v>5446</v>
      </c>
      <c r="C1681" s="19" t="s">
        <v>5447</v>
      </c>
      <c r="D1681" s="18" t="s">
        <v>5441</v>
      </c>
      <c r="E1681" s="20" t="str">
        <f>HYPERLINK("https://alsi.kz/ru/catalog/kartridzhi-dlya-struynykh-printerov-mfu-plotterov/kartridj-epson-t0485-t048540/","https://alsi.kz/ru/catalog/kartridzhi-dlya-struynykh-printerov-mfu-plotterov/kartridj-epson-t0485-t048540/")</f>
        <v>https://alsi.kz/ru/catalog/kartridzhi-dlya-struynykh-printerov-mfu-plotterov/kartridj-epson-t0485-t048540/</v>
      </c>
    </row>
    <row r="1682" spans="1:5" ht="15" outlineLevel="3">
      <c r="A1682" s="18">
        <v>41366</v>
      </c>
      <c r="B1682" s="18" t="s">
        <v>5448</v>
      </c>
      <c r="C1682" s="19" t="s">
        <v>5449</v>
      </c>
      <c r="D1682" s="18" t="s">
        <v>5441</v>
      </c>
      <c r="E1682" s="20" t="str">
        <f>HYPERLINK("https://alsi.kz/ru/catalog/kartridzhi-dlya-struynykh-printerov-mfu-plotterov/kartridj-epson-t0486-t048640/","https://alsi.kz/ru/catalog/kartridzhi-dlya-struynykh-printerov-mfu-plotterov/kartridj-epson-t0486-t048640/")</f>
        <v>https://alsi.kz/ru/catalog/kartridzhi-dlya-struynykh-printerov-mfu-plotterov/kartridj-epson-t0486-t048640/</v>
      </c>
    </row>
    <row r="1683" spans="1:5" ht="15" outlineLevel="3">
      <c r="A1683" s="18">
        <v>21859</v>
      </c>
      <c r="B1683" s="18" t="s">
        <v>5450</v>
      </c>
      <c r="C1683" s="19" t="s">
        <v>5451</v>
      </c>
      <c r="D1683" s="18" t="s">
        <v>5452</v>
      </c>
      <c r="E1683" s="20" t="str">
        <f>HYPERLINK("https://alsi.kz/ru/catalog/kartridzhi-dlya-struynykh-printerov-mfu-plotterov/kartridj-epson-to14401-to14401/","https://alsi.kz/ru/catalog/kartridzhi-dlya-struynykh-printerov-mfu-plotterov/kartridj-epson-to14401-to14401/")</f>
        <v>https://alsi.kz/ru/catalog/kartridzhi-dlya-struynykh-printerov-mfu-plotterov/kartridj-epson-to14401-to14401/</v>
      </c>
    </row>
    <row r="1684" spans="1:5" ht="15" outlineLevel="3">
      <c r="A1684" s="18">
        <v>72371</v>
      </c>
      <c r="B1684" s="18" t="s">
        <v>5453</v>
      </c>
      <c r="C1684" s="19" t="s">
        <v>5454</v>
      </c>
      <c r="D1684" s="18" t="s">
        <v>5455</v>
      </c>
      <c r="E1684" s="20" t="str">
        <f>HYPERLINK("https://alsi.kz/ru/catalog/kartridzhi-dlya-struynykh-printerov-mfu-plotterov/kartridj-epson-tx106c91t26cx4300t0921n-t0924n-tx106c91/","https://alsi.kz/ru/catalog/kartridzhi-dlya-struynykh-printerov-mfu-plotterov/kartridj-epson-tx106c91t26cx4300t0921n-t0924n-tx106c91/")</f>
        <v>https://alsi.kz/ru/catalog/kartridzhi-dlya-struynykh-printerov-mfu-plotterov/kartridj-epson-tx106c91t26cx4300t0921n-t0924n-tx106c91/</v>
      </c>
    </row>
    <row r="1685" spans="1:5" ht="15" outlineLevel="3">
      <c r="A1685" s="18">
        <v>67692</v>
      </c>
      <c r="B1685" s="18" t="s">
        <v>5456</v>
      </c>
      <c r="C1685" s="19" t="s">
        <v>5457</v>
      </c>
      <c r="D1685" s="18" t="s">
        <v>5458</v>
      </c>
      <c r="E1685" s="20" t="str">
        <f>HYPERLINK("https://alsi.kz/ru/catalog/kartridzhi-dlya-struynykh-printerov-mfu-plotterov/kartridj-epson-dlya-sp-2100-c13t03424010/","https://alsi.kz/ru/catalog/kartridzhi-dlya-struynykh-printerov-mfu-plotterov/kartridj-epson-dlya-sp-2100-c13t03424010/")</f>
        <v>https://alsi.kz/ru/catalog/kartridzhi-dlya-struynykh-printerov-mfu-plotterov/kartridj-epson-dlya-sp-2100-c13t03424010/</v>
      </c>
    </row>
    <row r="1686" spans="1:5" ht="15" outlineLevel="3">
      <c r="A1686" s="18">
        <v>30753</v>
      </c>
      <c r="B1686" s="18" t="s">
        <v>5459</v>
      </c>
      <c r="C1686" s="19" t="s">
        <v>5460</v>
      </c>
      <c r="D1686" s="18" t="s">
        <v>5358</v>
      </c>
      <c r="E1686" s="20" t="str">
        <f>HYPERLINK("https://alsi.kz/ru/catalog/kartridzhi-dlya-struynykh-printerov-mfu-plotterov/kartridj-epson-dlya-sp-2100-c13t034340/","https://alsi.kz/ru/catalog/kartridzhi-dlya-struynykh-printerov-mfu-plotterov/kartridj-epson-dlya-sp-2100-c13t034340/")</f>
        <v>https://alsi.kz/ru/catalog/kartridzhi-dlya-struynykh-printerov-mfu-plotterov/kartridj-epson-dlya-sp-2100-c13t034340/</v>
      </c>
    </row>
    <row r="1687" spans="1:5" ht="15" outlineLevel="3">
      <c r="A1687" s="18">
        <v>67690</v>
      </c>
      <c r="B1687" s="18" t="s">
        <v>5461</v>
      </c>
      <c r="C1687" s="19" t="s">
        <v>5462</v>
      </c>
      <c r="D1687" s="18" t="s">
        <v>5458</v>
      </c>
      <c r="E1687" s="20" t="str">
        <f>HYPERLINK("https://alsi.kz/ru/catalog/kartridzhi-dlya-struynykh-printerov-mfu-plotterov/kartridj-epson-dlya-sp-2100-c13t03434010/","https://alsi.kz/ru/catalog/kartridzhi-dlya-struynykh-printerov-mfu-plotterov/kartridj-epson-dlya-sp-2100-c13t03434010/")</f>
        <v>https://alsi.kz/ru/catalog/kartridzhi-dlya-struynykh-printerov-mfu-plotterov/kartridj-epson-dlya-sp-2100-c13t03434010/</v>
      </c>
    </row>
    <row r="1688" spans="1:5" ht="15" outlineLevel="3">
      <c r="A1688" s="18">
        <v>67691</v>
      </c>
      <c r="B1688" s="18" t="s">
        <v>5463</v>
      </c>
      <c r="C1688" s="19" t="s">
        <v>5464</v>
      </c>
      <c r="D1688" s="18" t="s">
        <v>5458</v>
      </c>
      <c r="E1688" s="20" t="str">
        <f>HYPERLINK("https://alsi.kz/ru/catalog/kartridzhi-dlya-struynykh-printerov-mfu-plotterov/kartridj-epson-dlya-sp-2100-c13t03444010/","https://alsi.kz/ru/catalog/kartridzhi-dlya-struynykh-printerov-mfu-plotterov/kartridj-epson-dlya-sp-2100-c13t03444010/")</f>
        <v>https://alsi.kz/ru/catalog/kartridzhi-dlya-struynykh-printerov-mfu-plotterov/kartridj-epson-dlya-sp-2100-c13t03444010/</v>
      </c>
    </row>
    <row r="1689" spans="1:5" ht="15" outlineLevel="3">
      <c r="A1689" s="18">
        <v>30551</v>
      </c>
      <c r="B1689" s="18" t="s">
        <v>5465</v>
      </c>
      <c r="C1689" s="19" t="s">
        <v>5466</v>
      </c>
      <c r="D1689" s="18" t="s">
        <v>5358</v>
      </c>
      <c r="E1689" s="20" t="str">
        <f>HYPERLINK("https://alsi.kz/ru/catalog/kartridzhi-dlya-struynykh-printerov-mfu-plotterov/kartridj-epson-dlya-sp-2100-c13t034540/","https://alsi.kz/ru/catalog/kartridzhi-dlya-struynykh-printerov-mfu-plotterov/kartridj-epson-dlya-sp-2100-c13t034540/")</f>
        <v>https://alsi.kz/ru/catalog/kartridzhi-dlya-struynykh-printerov-mfu-plotterov/kartridj-epson-dlya-sp-2100-c13t034540/</v>
      </c>
    </row>
    <row r="1690" spans="1:5" ht="15" outlineLevel="3">
      <c r="A1690" s="18">
        <v>67687</v>
      </c>
      <c r="B1690" s="18" t="s">
        <v>5467</v>
      </c>
      <c r="C1690" s="19" t="s">
        <v>5468</v>
      </c>
      <c r="D1690" s="18" t="s">
        <v>5458</v>
      </c>
      <c r="E1690" s="20" t="str">
        <f>HYPERLINK("https://alsi.kz/ru/catalog/kartridzhi-dlya-struynykh-printerov-mfu-plotterov/kartridj-epson-dlya-sp-2100-c13t03454010/","https://alsi.kz/ru/catalog/kartridzhi-dlya-struynykh-printerov-mfu-plotterov/kartridj-epson-dlya-sp-2100-c13t03454010/")</f>
        <v>https://alsi.kz/ru/catalog/kartridzhi-dlya-struynykh-printerov-mfu-plotterov/kartridj-epson-dlya-sp-2100-c13t03454010/</v>
      </c>
    </row>
    <row r="1691" spans="1:5" ht="15" outlineLevel="3">
      <c r="A1691" s="18">
        <v>30552</v>
      </c>
      <c r="B1691" s="18" t="s">
        <v>5469</v>
      </c>
      <c r="C1691" s="19" t="s">
        <v>5470</v>
      </c>
      <c r="D1691" s="18" t="s">
        <v>5358</v>
      </c>
      <c r="E1691" s="20" t="str">
        <f>HYPERLINK("https://alsi.kz/ru/catalog/kartridzhi-dlya-struynykh-printerov-mfu-plotterov/kartridj-epson-dlya-sp-2100-c13t034640/","https://alsi.kz/ru/catalog/kartridzhi-dlya-struynykh-printerov-mfu-plotterov/kartridj-epson-dlya-sp-2100-c13t034640/")</f>
        <v>https://alsi.kz/ru/catalog/kartridzhi-dlya-struynykh-printerov-mfu-plotterov/kartridj-epson-dlya-sp-2100-c13t034640/</v>
      </c>
    </row>
    <row r="1692" spans="1:5" ht="15" outlineLevel="3">
      <c r="A1692" s="18">
        <v>67688</v>
      </c>
      <c r="B1692" s="18" t="s">
        <v>5471</v>
      </c>
      <c r="C1692" s="19" t="s">
        <v>5472</v>
      </c>
      <c r="D1692" s="18" t="s">
        <v>5458</v>
      </c>
      <c r="E1692" s="20" t="str">
        <f>HYPERLINK("https://alsi.kz/ru/catalog/kartridzhi-dlya-struynykh-printerov-mfu-plotterov/kartridj-epson-dlya-sp-2100-c13t03464010/","https://alsi.kz/ru/catalog/kartridzhi-dlya-struynykh-printerov-mfu-plotterov/kartridj-epson-dlya-sp-2100-c13t03464010/")</f>
        <v>https://alsi.kz/ru/catalog/kartridzhi-dlya-struynykh-printerov-mfu-plotterov/kartridj-epson-dlya-sp-2100-c13t03464010/</v>
      </c>
    </row>
    <row r="1693" spans="1:5" ht="15" outlineLevel="3">
      <c r="A1693" s="18">
        <v>30553</v>
      </c>
      <c r="B1693" s="18" t="s">
        <v>5473</v>
      </c>
      <c r="C1693" s="19" t="s">
        <v>5474</v>
      </c>
      <c r="D1693" s="18" t="s">
        <v>5358</v>
      </c>
      <c r="E1693" s="20" t="str">
        <f>HYPERLINK("https://alsi.kz/ru/catalog/kartridzhi-dlya-struynykh-printerov-mfu-plotterov/kartridj-epson-dlya-sp-2100-c13t034740/","https://alsi.kz/ru/catalog/kartridzhi-dlya-struynykh-printerov-mfu-plotterov/kartridj-epson-dlya-sp-2100-c13t034740/")</f>
        <v>https://alsi.kz/ru/catalog/kartridzhi-dlya-struynykh-printerov-mfu-plotterov/kartridj-epson-dlya-sp-2100-c13t034740/</v>
      </c>
    </row>
    <row r="1694" spans="1:5" ht="15" outlineLevel="3">
      <c r="A1694" s="18">
        <v>67689</v>
      </c>
      <c r="B1694" s="18" t="s">
        <v>5475</v>
      </c>
      <c r="C1694" s="19" t="s">
        <v>5476</v>
      </c>
      <c r="D1694" s="18" t="s">
        <v>5458</v>
      </c>
      <c r="E1694" s="20" t="str">
        <f>HYPERLINK("https://alsi.kz/ru/catalog/kartridzhi-dlya-struynykh-printerov-mfu-plotterov/kartridj-epson-dlya-sp-2100-c13t03474010/","https://alsi.kz/ru/catalog/kartridzhi-dlya-struynykh-printerov-mfu-plotterov/kartridj-epson-dlya-sp-2100-c13t03474010/")</f>
        <v>https://alsi.kz/ru/catalog/kartridzhi-dlya-struynykh-printerov-mfu-plotterov/kartridj-epson-dlya-sp-2100-c13t03474010/</v>
      </c>
    </row>
    <row r="1695" spans="1:5" ht="15" outlineLevel="3">
      <c r="A1695" s="18">
        <v>69270</v>
      </c>
      <c r="B1695" s="18" t="s">
        <v>5477</v>
      </c>
      <c r="C1695" s="19" t="s">
        <v>5478</v>
      </c>
      <c r="D1695" s="18" t="s">
        <v>5479</v>
      </c>
      <c r="E1695" s="20" t="str">
        <f>HYPERLINK("https://alsi.kz/ru/catalog/kartridzhi-dlya-struynykh-printerov-mfu-plotterov/kartridj-fargo-ymcko-250-ymcko/","https://alsi.kz/ru/catalog/kartridzhi-dlya-struynykh-printerov-mfu-plotterov/kartridj-fargo-ymcko-250-ymcko/")</f>
        <v>https://alsi.kz/ru/catalog/kartridzhi-dlya-struynykh-printerov-mfu-plotterov/kartridj-fargo-ymcko-250-ymcko/</v>
      </c>
    </row>
    <row r="1696" spans="1:5" ht="15" outlineLevel="3">
      <c r="A1696" s="18">
        <v>214067</v>
      </c>
      <c r="B1696" s="18" t="s">
        <v>5480</v>
      </c>
      <c r="C1696" s="19" t="s">
        <v>5481</v>
      </c>
      <c r="D1696" s="18" t="s">
        <v>5482</v>
      </c>
      <c r="E1696" s="20" t="str">
        <f>HYPERLINK("https://alsi.kz/ru/catalog/kartridzhi-dlya-struynykh-printerov-mfu-plotterov/kartridj-hp-europe-3ja24ae-3ja24aebgx/","https://alsi.kz/ru/catalog/kartridzhi-dlya-struynykh-printerov-mfu-plotterov/kartridj-hp-europe-3ja24ae-3ja24aebgx/")</f>
        <v>https://alsi.kz/ru/catalog/kartridzhi-dlya-struynykh-printerov-mfu-plotterov/kartridj-hp-europe-3ja24ae-3ja24aebgx/</v>
      </c>
    </row>
    <row r="1697" spans="1:5" ht="15" outlineLevel="3">
      <c r="A1697" s="18">
        <v>1913</v>
      </c>
      <c r="B1697" s="18" t="s">
        <v>5483</v>
      </c>
      <c r="C1697" s="19" t="s">
        <v>5484</v>
      </c>
      <c r="D1697" s="18" t="s">
        <v>2145</v>
      </c>
      <c r="E1697" s="20" t="str">
        <f>HYPERLINK("https://alsi.kz/ru/catalog/kartridzhi-dlya-struynykh-printerov-mfu-plotterov/kartridj-hp-europe-51625ae-51625ae/","https://alsi.kz/ru/catalog/kartridzhi-dlya-struynykh-printerov-mfu-plotterov/kartridj-hp-europe-51625ae-51625ae/")</f>
        <v>https://alsi.kz/ru/catalog/kartridzhi-dlya-struynykh-printerov-mfu-plotterov/kartridj-hp-europe-51625ae-51625ae/</v>
      </c>
    </row>
    <row r="1698" spans="1:5" ht="15" outlineLevel="3">
      <c r="A1698" s="18">
        <v>9206</v>
      </c>
      <c r="B1698" s="18" t="s">
        <v>5485</v>
      </c>
      <c r="C1698" s="19" t="s">
        <v>5486</v>
      </c>
      <c r="D1698" s="18" t="s">
        <v>5487</v>
      </c>
      <c r="E1698" s="20" t="str">
        <f>HYPERLINK("https://alsi.kz/ru/catalog/kartridzhi-dlya-struynykh-printerov-mfu-plotterov/kartridj-hp-europe-51629a-51629a/","https://alsi.kz/ru/catalog/kartridzhi-dlya-struynykh-printerov-mfu-plotterov/kartridj-hp-europe-51629a-51629a/")</f>
        <v>https://alsi.kz/ru/catalog/kartridzhi-dlya-struynykh-printerov-mfu-plotterov/kartridj-hp-europe-51629a-51629a/</v>
      </c>
    </row>
    <row r="1699" spans="1:5" ht="15" outlineLevel="3">
      <c r="A1699" s="18">
        <v>3453</v>
      </c>
      <c r="B1699" s="18" t="s">
        <v>5488</v>
      </c>
      <c r="C1699" s="19" t="s">
        <v>5489</v>
      </c>
      <c r="D1699" s="18" t="s">
        <v>5490</v>
      </c>
      <c r="E1699" s="20" t="str">
        <f>HYPERLINK("https://alsi.kz/ru/catalog/kartridzhi-dlya-struynykh-printerov-mfu-plotterov/kartridj-hp-europe-51640ce-51640ce/","https://alsi.kz/ru/catalog/kartridzhi-dlya-struynykh-printerov-mfu-plotterov/kartridj-hp-europe-51640ce-51640ce/")</f>
        <v>https://alsi.kz/ru/catalog/kartridzhi-dlya-struynykh-printerov-mfu-plotterov/kartridj-hp-europe-51640ce-51640ce/</v>
      </c>
    </row>
    <row r="1700" spans="1:5" ht="15" outlineLevel="3">
      <c r="A1700" s="18">
        <v>3954</v>
      </c>
      <c r="B1700" s="18" t="s">
        <v>5491</v>
      </c>
      <c r="C1700" s="19" t="s">
        <v>5492</v>
      </c>
      <c r="D1700" s="18" t="s">
        <v>5490</v>
      </c>
      <c r="E1700" s="20" t="str">
        <f>HYPERLINK("https://alsi.kz/ru/catalog/kartridzhi-dlya-struynykh-printerov-mfu-plotterov/kartridj-hp-europe-51640me-51640me/","https://alsi.kz/ru/catalog/kartridzhi-dlya-struynykh-printerov-mfu-plotterov/kartridj-hp-europe-51640me-51640me/")</f>
        <v>https://alsi.kz/ru/catalog/kartridzhi-dlya-struynykh-printerov-mfu-plotterov/kartridj-hp-europe-51640me-51640me/</v>
      </c>
    </row>
    <row r="1701" spans="1:5" ht="15" outlineLevel="3">
      <c r="A1701" s="18">
        <v>3948</v>
      </c>
      <c r="B1701" s="18" t="s">
        <v>5493</v>
      </c>
      <c r="C1701" s="19" t="s">
        <v>5494</v>
      </c>
      <c r="D1701" s="18" t="s">
        <v>5490</v>
      </c>
      <c r="E1701" s="20" t="str">
        <f>HYPERLINK("https://alsi.kz/ru/catalog/kartridzhi-dlya-struynykh-printerov-mfu-plotterov/kartridj-hp-europe-51640ye-51640ye/","https://alsi.kz/ru/catalog/kartridzhi-dlya-struynykh-printerov-mfu-plotterov/kartridj-hp-europe-51640ye-51640ye/")</f>
        <v>https://alsi.kz/ru/catalog/kartridzhi-dlya-struynykh-printerov-mfu-plotterov/kartridj-hp-europe-51640ye-51640ye/</v>
      </c>
    </row>
    <row r="1702" spans="1:5" ht="15" outlineLevel="3">
      <c r="A1702" s="18">
        <v>3957</v>
      </c>
      <c r="B1702" s="18" t="s">
        <v>5495</v>
      </c>
      <c r="C1702" s="19" t="s">
        <v>5496</v>
      </c>
      <c r="D1702" s="18" t="s">
        <v>5497</v>
      </c>
      <c r="E1702" s="20" t="str">
        <f>HYPERLINK("https://alsi.kz/ru/catalog/kartridzhi-dlya-struynykh-printerov-mfu-plotterov/kartridj-hp-europe-51644ce-51644ce/","https://alsi.kz/ru/catalog/kartridzhi-dlya-struynykh-printerov-mfu-plotterov/kartridj-hp-europe-51644ce-51644ce/")</f>
        <v>https://alsi.kz/ru/catalog/kartridzhi-dlya-struynykh-printerov-mfu-plotterov/kartridj-hp-europe-51644ce-51644ce/</v>
      </c>
    </row>
    <row r="1703" spans="1:5" ht="15" outlineLevel="3">
      <c r="A1703" s="18">
        <v>3956</v>
      </c>
      <c r="B1703" s="18" t="s">
        <v>5498</v>
      </c>
      <c r="C1703" s="19" t="s">
        <v>5499</v>
      </c>
      <c r="D1703" s="18" t="s">
        <v>5500</v>
      </c>
      <c r="E1703" s="20" t="str">
        <f>HYPERLINK("https://alsi.kz/ru/catalog/kartridzhi-dlya-struynykh-printerov-mfu-plotterov/kartridj-hp-europe-51644me-51644me/","https://alsi.kz/ru/catalog/kartridzhi-dlya-struynykh-printerov-mfu-plotterov/kartridj-hp-europe-51644me-51644me/")</f>
        <v>https://alsi.kz/ru/catalog/kartridzhi-dlya-struynykh-printerov-mfu-plotterov/kartridj-hp-europe-51644me-51644me/</v>
      </c>
    </row>
    <row r="1704" spans="1:5" ht="15" outlineLevel="3">
      <c r="A1704" s="18">
        <v>4339</v>
      </c>
      <c r="B1704" s="18" t="s">
        <v>5501</v>
      </c>
      <c r="C1704" s="19" t="s">
        <v>5502</v>
      </c>
      <c r="D1704" s="18" t="s">
        <v>5497</v>
      </c>
      <c r="E1704" s="20" t="str">
        <f>HYPERLINK("https://alsi.kz/ru/catalog/kartridzhi-dlya-struynykh-printerov-mfu-plotterov/kartridj-hp-europe-51644ye-51644ye/","https://alsi.kz/ru/catalog/kartridzhi-dlya-struynykh-printerov-mfu-plotterov/kartridj-hp-europe-51644ye-51644ye/")</f>
        <v>https://alsi.kz/ru/catalog/kartridzhi-dlya-struynykh-printerov-mfu-plotterov/kartridj-hp-europe-51644ye-51644ye/</v>
      </c>
    </row>
    <row r="1705" spans="1:5" ht="15" outlineLevel="3">
      <c r="A1705" s="18">
        <v>232731</v>
      </c>
      <c r="B1705" s="18" t="s">
        <v>5503</v>
      </c>
      <c r="C1705" s="19" t="s">
        <v>5504</v>
      </c>
      <c r="D1705" s="18" t="s">
        <v>5505</v>
      </c>
      <c r="E1705" s="20" t="str">
        <f>HYPERLINK("https://alsi.kz/ru/catalog/kartridzhi-dlya-struynykh-printerov-mfu-plotterov/kartridj-hp-europe-912xl-3yl84ae/","https://alsi.kz/ru/catalog/kartridzhi-dlya-struynykh-printerov-mfu-plotterov/kartridj-hp-europe-912xl-3yl84ae/")</f>
        <v>https://alsi.kz/ru/catalog/kartridzhi-dlya-struynykh-printerov-mfu-plotterov/kartridj-hp-europe-912xl-3yl84ae/</v>
      </c>
    </row>
    <row r="1706" spans="1:5" ht="15" outlineLevel="3">
      <c r="A1706" s="18">
        <v>132321</v>
      </c>
      <c r="B1706" s="18" t="s">
        <v>5506</v>
      </c>
      <c r="C1706" s="19" t="s">
        <v>5507</v>
      </c>
      <c r="D1706" s="18" t="s">
        <v>5508</v>
      </c>
      <c r="E1706" s="20" t="str">
        <f>HYPERLINK("https://alsi.kz/ru/catalog/kartridzhi-dlya-struynykh-printerov-mfu-plotterov/kartridzh-hp-b6y08a/","https://alsi.kz/ru/catalog/kartridzhi-dlya-struynykh-printerov-mfu-plotterov/kartridzh-hp-b6y08a/")</f>
        <v>https://alsi.kz/ru/catalog/kartridzhi-dlya-struynykh-printerov-mfu-plotterov/kartridzh-hp-b6y08a/</v>
      </c>
    </row>
    <row r="1707" spans="1:5" ht="15" outlineLevel="3">
      <c r="A1707" s="18">
        <v>132324</v>
      </c>
      <c r="B1707" s="18" t="s">
        <v>5509</v>
      </c>
      <c r="C1707" s="19" t="s">
        <v>5510</v>
      </c>
      <c r="D1707" s="18" t="s">
        <v>5508</v>
      </c>
      <c r="E1707" s="20" t="str">
        <f>HYPERLINK("https://alsi.kz/ru/catalog/kartridzhi-dlya-struynykh-printerov-mfu-plotterov/kartridzh-hp-b6y11a/","https://alsi.kz/ru/catalog/kartridzhi-dlya-struynykh-printerov-mfu-plotterov/kartridzh-hp-b6y11a/")</f>
        <v>https://alsi.kz/ru/catalog/kartridzhi-dlya-struynykh-printerov-mfu-plotterov/kartridzh-hp-b6y11a/</v>
      </c>
    </row>
    <row r="1708" spans="1:5" ht="15" outlineLevel="3">
      <c r="A1708" s="18">
        <v>132326</v>
      </c>
      <c r="B1708" s="18" t="s">
        <v>5511</v>
      </c>
      <c r="C1708" s="19" t="s">
        <v>5512</v>
      </c>
      <c r="D1708" s="18" t="s">
        <v>5508</v>
      </c>
      <c r="E1708" s="20" t="str">
        <f>HYPERLINK("https://alsi.kz/ru/catalog/kartridzhi-dlya-struynykh-printerov-mfu-plotterov/kartridzh-hp-b6y13a/","https://alsi.kz/ru/catalog/kartridzhi-dlya-struynykh-printerov-mfu-plotterov/kartridzh-hp-b6y13a/")</f>
        <v>https://alsi.kz/ru/catalog/kartridzhi-dlya-struynykh-printerov-mfu-plotterov/kartridzh-hp-b6y13a/</v>
      </c>
    </row>
    <row r="1709" spans="1:5" ht="15" outlineLevel="3">
      <c r="A1709" s="18">
        <v>157406</v>
      </c>
      <c r="B1709" s="18" t="s">
        <v>5513</v>
      </c>
      <c r="C1709" s="19" t="s">
        <v>5514</v>
      </c>
      <c r="D1709" s="18" t="s">
        <v>5515</v>
      </c>
      <c r="E1709" s="20" t="str">
        <f>HYPERLINK("https://alsi.kz/ru/catalog/kartridzhi-dlya-struynykh-printerov-mfu-plotterov/kartridj-hp-europe-c2p23ae-c2p23aebgx/","https://alsi.kz/ru/catalog/kartridzhi-dlya-struynykh-printerov-mfu-plotterov/kartridj-hp-europe-c2p23ae-c2p23aebgx/")</f>
        <v>https://alsi.kz/ru/catalog/kartridzhi-dlya-struynykh-printerov-mfu-plotterov/kartridj-hp-europe-c2p23ae-c2p23aebgx/</v>
      </c>
    </row>
    <row r="1710" spans="1:5" ht="15" outlineLevel="3">
      <c r="A1710" s="18">
        <v>157407</v>
      </c>
      <c r="B1710" s="18" t="s">
        <v>5516</v>
      </c>
      <c r="C1710" s="19" t="s">
        <v>5517</v>
      </c>
      <c r="D1710" s="18" t="s">
        <v>5518</v>
      </c>
      <c r="E1710" s="20" t="str">
        <f>HYPERLINK("https://alsi.kz/ru/catalog/kartridzhi-dlya-struynykh-printerov-mfu-plotterov/kartridj-hp-europe-c2p24ae-c2p24aebgx/","https://alsi.kz/ru/catalog/kartridzhi-dlya-struynykh-printerov-mfu-plotterov/kartridj-hp-europe-c2p24ae-c2p24aebgx/")</f>
        <v>https://alsi.kz/ru/catalog/kartridzhi-dlya-struynykh-printerov-mfu-plotterov/kartridj-hp-europe-c2p24ae-c2p24aebgx/</v>
      </c>
    </row>
    <row r="1711" spans="1:5" ht="15" outlineLevel="3">
      <c r="A1711" s="18">
        <v>157408</v>
      </c>
      <c r="B1711" s="18" t="s">
        <v>5519</v>
      </c>
      <c r="C1711" s="19" t="s">
        <v>5520</v>
      </c>
      <c r="D1711" s="18" t="s">
        <v>5518</v>
      </c>
      <c r="E1711" s="20" t="str">
        <f>HYPERLINK("https://alsi.kz/ru/catalog/kartridzhi-dlya-struynykh-printerov-mfu-plotterov/kartridj-hp-europe-c2p25ae-c2p25aebgx/","https://alsi.kz/ru/catalog/kartridzhi-dlya-struynykh-printerov-mfu-plotterov/kartridj-hp-europe-c2p25ae-c2p25aebgx/")</f>
        <v>https://alsi.kz/ru/catalog/kartridzhi-dlya-struynykh-printerov-mfu-plotterov/kartridj-hp-europe-c2p25ae-c2p25aebgx/</v>
      </c>
    </row>
    <row r="1712" spans="1:5" ht="15" outlineLevel="3">
      <c r="A1712" s="18">
        <v>157409</v>
      </c>
      <c r="B1712" s="18" t="s">
        <v>5521</v>
      </c>
      <c r="C1712" s="19" t="s">
        <v>5522</v>
      </c>
      <c r="D1712" s="18" t="s">
        <v>5518</v>
      </c>
      <c r="E1712" s="20" t="str">
        <f>HYPERLINK("https://alsi.kz/ru/catalog/kartridzhi-dlya-struynykh-printerov-mfu-plotterov/kartridj-hp-europe-c2p26ae-c2p26aebgx/","https://alsi.kz/ru/catalog/kartridzhi-dlya-struynykh-printerov-mfu-plotterov/kartridj-hp-europe-c2p26ae-c2p26aebgx/")</f>
        <v>https://alsi.kz/ru/catalog/kartridzhi-dlya-struynykh-printerov-mfu-plotterov/kartridj-hp-europe-c2p26ae-c2p26aebgx/</v>
      </c>
    </row>
    <row r="1713" spans="1:5" ht="15" outlineLevel="3">
      <c r="A1713" s="18">
        <v>15764</v>
      </c>
      <c r="B1713" s="18" t="s">
        <v>5523</v>
      </c>
      <c r="C1713" s="19" t="s">
        <v>5524</v>
      </c>
      <c r="D1713" s="18" t="s">
        <v>5525</v>
      </c>
      <c r="E1713" s="20" t="str">
        <f>HYPERLINK("https://alsi.kz/ru/catalog/kartridzhi-dlya-struynykh-printerov-mfu-plotterov/kartridj-hp-europe-c4801a-c4801a/","https://alsi.kz/ru/catalog/kartridzhi-dlya-struynykh-printerov-mfu-plotterov/kartridj-hp-europe-c4801a-c4801a/")</f>
        <v>https://alsi.kz/ru/catalog/kartridzhi-dlya-struynykh-printerov-mfu-plotterov/kartridj-hp-europe-c4801a-c4801a/</v>
      </c>
    </row>
    <row r="1714" spans="1:5" ht="15" outlineLevel="3">
      <c r="A1714" s="18">
        <v>15765</v>
      </c>
      <c r="B1714" s="18" t="s">
        <v>5526</v>
      </c>
      <c r="C1714" s="19" t="s">
        <v>5527</v>
      </c>
      <c r="D1714" s="18" t="s">
        <v>5528</v>
      </c>
      <c r="E1714" s="20" t="str">
        <f>HYPERLINK("https://alsi.kz/ru/catalog/kartridzhi-dlya-struynykh-printerov-mfu-plotterov/kartridj-hp-europe-c4802a-c4802a/","https://alsi.kz/ru/catalog/kartridzhi-dlya-struynykh-printerov-mfu-plotterov/kartridj-hp-europe-c4802a-c4802a/")</f>
        <v>https://alsi.kz/ru/catalog/kartridzhi-dlya-struynykh-printerov-mfu-plotterov/kartridj-hp-europe-c4802a-c4802a/</v>
      </c>
    </row>
    <row r="1715" spans="1:5" ht="15" outlineLevel="3">
      <c r="A1715" s="18">
        <v>42</v>
      </c>
      <c r="B1715" s="18" t="s">
        <v>5529</v>
      </c>
      <c r="C1715" s="19" t="s">
        <v>5530</v>
      </c>
      <c r="D1715" s="18" t="s">
        <v>5531</v>
      </c>
      <c r="E1715" s="20" t="str">
        <f>HYPERLINK("https://alsi.kz/ru/catalog/kartridzhi-dlya-struynykh-printerov-mfu-plotterov/kartridj-hp-europe-c4803a-c4803a/","https://alsi.kz/ru/catalog/kartridzhi-dlya-struynykh-printerov-mfu-plotterov/kartridj-hp-europe-c4803a-c4803a/")</f>
        <v>https://alsi.kz/ru/catalog/kartridzhi-dlya-struynykh-printerov-mfu-plotterov/kartridj-hp-europe-c4803a-c4803a/</v>
      </c>
    </row>
    <row r="1716" spans="1:5" ht="15" outlineLevel="3">
      <c r="A1716" s="18">
        <v>29817</v>
      </c>
      <c r="B1716" s="18" t="s">
        <v>5532</v>
      </c>
      <c r="C1716" s="19" t="s">
        <v>5533</v>
      </c>
      <c r="D1716" s="18" t="s">
        <v>5125</v>
      </c>
      <c r="E1716" s="20" t="str">
        <f>HYPERLINK("https://alsi.kz/ru/catalog/kartridzhi-dlya-struynykh-printerov-mfu-plotterov/kartridj-hp-europe-c4804a-c4804a/","https://alsi.kz/ru/catalog/kartridzhi-dlya-struynykh-printerov-mfu-plotterov/kartridj-hp-europe-c4804a-c4804a/")</f>
        <v>https://alsi.kz/ru/catalog/kartridzhi-dlya-struynykh-printerov-mfu-plotterov/kartridj-hp-europe-c4804a-c4804a/</v>
      </c>
    </row>
    <row r="1717" spans="1:5" ht="15" outlineLevel="3">
      <c r="A1717" s="18">
        <v>29818</v>
      </c>
      <c r="B1717" s="18" t="s">
        <v>5534</v>
      </c>
      <c r="C1717" s="19" t="s">
        <v>5535</v>
      </c>
      <c r="D1717" s="18" t="s">
        <v>5125</v>
      </c>
      <c r="E1717" s="20" t="str">
        <f>HYPERLINK("https://alsi.kz/ru/catalog/kartridzhi-dlya-struynykh-printerov-mfu-plotterov/kartridj-hp-europe-c4805a-c4805a/","https://alsi.kz/ru/catalog/kartridzhi-dlya-struynykh-printerov-mfu-plotterov/kartridj-hp-europe-c4805a-c4805a/")</f>
        <v>https://alsi.kz/ru/catalog/kartridzhi-dlya-struynykh-printerov-mfu-plotterov/kartridj-hp-europe-c4805a-c4805a/</v>
      </c>
    </row>
    <row r="1718" spans="1:5" ht="15" outlineLevel="3">
      <c r="A1718" s="18">
        <v>29819</v>
      </c>
      <c r="B1718" s="18" t="s">
        <v>5536</v>
      </c>
      <c r="C1718" s="19" t="s">
        <v>5537</v>
      </c>
      <c r="D1718" s="18" t="s">
        <v>5538</v>
      </c>
      <c r="E1718" s="20" t="str">
        <f>HYPERLINK("https://alsi.kz/ru/catalog/kartridzhi-dlya-struynykh-printerov-mfu-plotterov/kartridj-hp-europe-c4806a-c4806a/","https://alsi.kz/ru/catalog/kartridzhi-dlya-struynykh-printerov-mfu-plotterov/kartridj-hp-europe-c4806a-c4806a/")</f>
        <v>https://alsi.kz/ru/catalog/kartridzhi-dlya-struynykh-printerov-mfu-plotterov/kartridj-hp-europe-c4806a-c4806a/</v>
      </c>
    </row>
    <row r="1719" spans="1:5" ht="15" outlineLevel="3">
      <c r="A1719" s="18">
        <v>51957</v>
      </c>
      <c r="B1719" s="18" t="s">
        <v>5539</v>
      </c>
      <c r="C1719" s="19" t="s">
        <v>5540</v>
      </c>
      <c r="D1719" s="18" t="s">
        <v>5541</v>
      </c>
      <c r="E1719" s="20" t="str">
        <f>HYPERLINK("https://alsi.kz/ru/catalog/kartridzhi-dlya-struynykh-printerov-mfu-plotterov/kartridj-hp-europe-c4814ae-c4814ae/","https://alsi.kz/ru/catalog/kartridzhi-dlya-struynykh-printerov-mfu-plotterov/kartridj-hp-europe-c4814ae-c4814ae/")</f>
        <v>https://alsi.kz/ru/catalog/kartridzhi-dlya-struynykh-printerov-mfu-plotterov/kartridj-hp-europe-c4814ae-c4814ae/</v>
      </c>
    </row>
    <row r="1720" spans="1:5" ht="15" outlineLevel="3">
      <c r="A1720" s="18">
        <v>51958</v>
      </c>
      <c r="B1720" s="18" t="s">
        <v>5542</v>
      </c>
      <c r="C1720" s="19" t="s">
        <v>5543</v>
      </c>
      <c r="D1720" s="18" t="s">
        <v>5541</v>
      </c>
      <c r="E1720" s="20" t="str">
        <f>HYPERLINK("https://alsi.kz/ru/catalog/kartridzhi-dlya-struynykh-printerov-mfu-plotterov/kartridj-hp-europe-c4815ae-c4815ae/","https://alsi.kz/ru/catalog/kartridzhi-dlya-struynykh-printerov-mfu-plotterov/kartridj-hp-europe-c4815ae-c4815ae/")</f>
        <v>https://alsi.kz/ru/catalog/kartridzhi-dlya-struynykh-printerov-mfu-plotterov/kartridj-hp-europe-c4815ae-c4815ae/</v>
      </c>
    </row>
    <row r="1721" spans="1:5" ht="15" outlineLevel="3">
      <c r="A1721" s="18">
        <v>51959</v>
      </c>
      <c r="B1721" s="18" t="s">
        <v>5544</v>
      </c>
      <c r="C1721" s="19" t="s">
        <v>5545</v>
      </c>
      <c r="D1721" s="18" t="s">
        <v>5546</v>
      </c>
      <c r="E1721" s="20" t="str">
        <f>HYPERLINK("https://alsi.kz/ru/catalog/kartridzhi-dlya-struynykh-printerov-mfu-plotterov/kartridj-hp-europe-c4816ae-c4816ae/","https://alsi.kz/ru/catalog/kartridzhi-dlya-struynykh-printerov-mfu-plotterov/kartridj-hp-europe-c4816ae-c4816ae/")</f>
        <v>https://alsi.kz/ru/catalog/kartridzhi-dlya-struynykh-printerov-mfu-plotterov/kartridj-hp-europe-c4816ae-c4816ae/</v>
      </c>
    </row>
    <row r="1722" spans="1:5" ht="15" outlineLevel="3">
      <c r="A1722" s="18">
        <v>51960</v>
      </c>
      <c r="B1722" s="18" t="s">
        <v>5547</v>
      </c>
      <c r="C1722" s="19" t="s">
        <v>5548</v>
      </c>
      <c r="D1722" s="18" t="s">
        <v>5546</v>
      </c>
      <c r="E1722" s="20" t="str">
        <f>HYPERLINK("https://alsi.kz/ru/catalog/kartridzhi-dlya-struynykh-printerov-mfu-plotterov/kartridj-hp-europe-c4817ae-c4817ae/","https://alsi.kz/ru/catalog/kartridzhi-dlya-struynykh-printerov-mfu-plotterov/kartridj-hp-europe-c4817ae-c4817ae/")</f>
        <v>https://alsi.kz/ru/catalog/kartridzhi-dlya-struynykh-printerov-mfu-plotterov/kartridj-hp-europe-c4817ae-c4817ae/</v>
      </c>
    </row>
    <row r="1723" spans="1:5" ht="15" outlineLevel="3">
      <c r="A1723" s="18">
        <v>16254</v>
      </c>
      <c r="B1723" s="18" t="s">
        <v>5549</v>
      </c>
      <c r="C1723" s="19" t="s">
        <v>5550</v>
      </c>
      <c r="D1723" s="18" t="s">
        <v>5551</v>
      </c>
      <c r="E1723" s="20" t="str">
        <f>HYPERLINK("https://alsi.kz/ru/catalog/kartridzhi-dlya-struynykh-printerov-mfu-plotterov/kartridj-hp-europe-c4841a-c4841a/","https://alsi.kz/ru/catalog/kartridzhi-dlya-struynykh-printerov-mfu-plotterov/kartridj-hp-europe-c4841a-c4841a/")</f>
        <v>https://alsi.kz/ru/catalog/kartridzhi-dlya-struynykh-printerov-mfu-plotterov/kartridj-hp-europe-c4841a-c4841a/</v>
      </c>
    </row>
    <row r="1724" spans="1:5" ht="15" outlineLevel="3">
      <c r="A1724" s="18">
        <v>16255</v>
      </c>
      <c r="B1724" s="18" t="s">
        <v>5552</v>
      </c>
      <c r="C1724" s="19" t="s">
        <v>5553</v>
      </c>
      <c r="D1724" s="18" t="s">
        <v>5554</v>
      </c>
      <c r="E1724" s="20" t="str">
        <f>HYPERLINK("https://alsi.kz/ru/catalog/kartridzhi-dlya-struynykh-printerov-mfu-plotterov/kartridj-hp-europe-c4843a-c4843a/","https://alsi.kz/ru/catalog/kartridzhi-dlya-struynykh-printerov-mfu-plotterov/kartridj-hp-europe-c4843a-c4843a/")</f>
        <v>https://alsi.kz/ru/catalog/kartridzhi-dlya-struynykh-printerov-mfu-plotterov/kartridj-hp-europe-c4843a-c4843a/</v>
      </c>
    </row>
    <row r="1725" spans="1:5" ht="15" outlineLevel="3">
      <c r="A1725" s="18">
        <v>41424</v>
      </c>
      <c r="B1725" s="18" t="s">
        <v>5555</v>
      </c>
      <c r="C1725" s="19" t="s">
        <v>5556</v>
      </c>
      <c r="D1725" s="18" t="s">
        <v>5557</v>
      </c>
      <c r="E1725" s="20" t="str">
        <f>HYPERLINK("https://alsi.kz/ru/catalog/kartridzhi-dlya-struynykh-printerov-mfu-plotterov/kartridj-hp-europe-c4930a-c4930a/","https://alsi.kz/ru/catalog/kartridzhi-dlya-struynykh-printerov-mfu-plotterov/kartridj-hp-europe-c4930a-c4930a/")</f>
        <v>https://alsi.kz/ru/catalog/kartridzhi-dlya-struynykh-printerov-mfu-plotterov/kartridj-hp-europe-c4930a-c4930a/</v>
      </c>
    </row>
    <row r="1726" spans="1:5" ht="15" outlineLevel="3">
      <c r="A1726" s="18">
        <v>41425</v>
      </c>
      <c r="B1726" s="18" t="s">
        <v>5558</v>
      </c>
      <c r="C1726" s="19" t="s">
        <v>5559</v>
      </c>
      <c r="D1726" s="18" t="s">
        <v>5560</v>
      </c>
      <c r="E1726" s="20" t="str">
        <f>HYPERLINK("https://alsi.kz/ru/catalog/kartridzhi-dlya-struynykh-printerov-mfu-plotterov/kartridj-hp-europe-c4931a-c4931a/","https://alsi.kz/ru/catalog/kartridzhi-dlya-struynykh-printerov-mfu-plotterov/kartridj-hp-europe-c4931a-c4931a/")</f>
        <v>https://alsi.kz/ru/catalog/kartridzhi-dlya-struynykh-printerov-mfu-plotterov/kartridj-hp-europe-c4931a-c4931a/</v>
      </c>
    </row>
    <row r="1727" spans="1:5" ht="15" outlineLevel="3">
      <c r="A1727" s="18">
        <v>41426</v>
      </c>
      <c r="B1727" s="18" t="s">
        <v>5561</v>
      </c>
      <c r="C1727" s="19" t="s">
        <v>5562</v>
      </c>
      <c r="D1727" s="18" t="s">
        <v>5563</v>
      </c>
      <c r="E1727" s="20" t="str">
        <f>HYPERLINK("https://alsi.kz/ru/catalog/kartridzhi-dlya-struynykh-printerov-mfu-plotterov/kartridj-hp-europe-c4932a-c4932a/","https://alsi.kz/ru/catalog/kartridzhi-dlya-struynykh-printerov-mfu-plotterov/kartridj-hp-europe-c4932a-c4932a/")</f>
        <v>https://alsi.kz/ru/catalog/kartridzhi-dlya-struynykh-printerov-mfu-plotterov/kartridj-hp-europe-c4932a-c4932a/</v>
      </c>
    </row>
    <row r="1728" spans="1:5" ht="15" outlineLevel="3">
      <c r="A1728" s="18">
        <v>41427</v>
      </c>
      <c r="B1728" s="18" t="s">
        <v>5564</v>
      </c>
      <c r="C1728" s="19" t="s">
        <v>5565</v>
      </c>
      <c r="D1728" s="18" t="s">
        <v>5566</v>
      </c>
      <c r="E1728" s="20" t="str">
        <f>HYPERLINK("https://alsi.kz/ru/catalog/kartridzhi-dlya-struynykh-printerov-mfu-plotterov/kartridj-hp-europe-c4933a-c4933a/","https://alsi.kz/ru/catalog/kartridzhi-dlya-struynykh-printerov-mfu-plotterov/kartridj-hp-europe-c4933a-c4933a/")</f>
        <v>https://alsi.kz/ru/catalog/kartridzhi-dlya-struynykh-printerov-mfu-plotterov/kartridj-hp-europe-c4933a-c4933a/</v>
      </c>
    </row>
    <row r="1729" spans="1:5" ht="15" outlineLevel="3">
      <c r="A1729" s="18">
        <v>41428</v>
      </c>
      <c r="B1729" s="18" t="s">
        <v>5567</v>
      </c>
      <c r="C1729" s="19" t="s">
        <v>5568</v>
      </c>
      <c r="D1729" s="18" t="s">
        <v>5569</v>
      </c>
      <c r="E1729" s="20" t="str">
        <f>HYPERLINK("https://alsi.kz/ru/catalog/kartridzhi-dlya-struynykh-printerov-mfu-plotterov/kartridj-hp-europe-c4934a-c4934a/","https://alsi.kz/ru/catalog/kartridzhi-dlya-struynykh-printerov-mfu-plotterov/kartridj-hp-europe-c4934a-c4934a/")</f>
        <v>https://alsi.kz/ru/catalog/kartridzhi-dlya-struynykh-printerov-mfu-plotterov/kartridj-hp-europe-c4934a-c4934a/</v>
      </c>
    </row>
    <row r="1730" spans="1:5" ht="15" outlineLevel="3">
      <c r="A1730" s="18">
        <v>41429</v>
      </c>
      <c r="B1730" s="18" t="s">
        <v>5570</v>
      </c>
      <c r="C1730" s="19" t="s">
        <v>5571</v>
      </c>
      <c r="D1730" s="18" t="s">
        <v>5572</v>
      </c>
      <c r="E1730" s="20" t="str">
        <f>HYPERLINK("https://alsi.kz/ru/catalog/kartridzhi-dlya-struynykh-printerov-mfu-plotterov/kartridj-hp-europe-c4935a-c4935a/","https://alsi.kz/ru/catalog/kartridzhi-dlya-struynykh-printerov-mfu-plotterov/kartridj-hp-europe-c4935a-c4935a/")</f>
        <v>https://alsi.kz/ru/catalog/kartridzhi-dlya-struynykh-printerov-mfu-plotterov/kartridj-hp-europe-c4935a-c4935a/</v>
      </c>
    </row>
    <row r="1731" spans="1:5" ht="15" outlineLevel="3">
      <c r="A1731" s="18">
        <v>31489</v>
      </c>
      <c r="B1731" s="18" t="s">
        <v>5573</v>
      </c>
      <c r="C1731" s="19" t="s">
        <v>5574</v>
      </c>
      <c r="D1731" s="18" t="s">
        <v>5575</v>
      </c>
      <c r="E1731" s="20" t="str">
        <f>HYPERLINK("https://alsi.kz/ru/catalog/kartridzhi-dlya-struynykh-printerov-mfu-plotterov/kartridj-hp-europe-c5010de-c5010de/","https://alsi.kz/ru/catalog/kartridzhi-dlya-struynykh-printerov-mfu-plotterov/kartridj-hp-europe-c5010de-c5010de/")</f>
        <v>https://alsi.kz/ru/catalog/kartridzhi-dlya-struynykh-printerov-mfu-plotterov/kartridj-hp-europe-c5010de-c5010de/</v>
      </c>
    </row>
    <row r="1732" spans="1:5" ht="15" outlineLevel="3">
      <c r="A1732" s="18">
        <v>31061</v>
      </c>
      <c r="B1732" s="18" t="s">
        <v>5576</v>
      </c>
      <c r="C1732" s="19" t="s">
        <v>5577</v>
      </c>
      <c r="D1732" s="18" t="s">
        <v>5578</v>
      </c>
      <c r="E1732" s="20" t="str">
        <f>HYPERLINK("https://alsi.kz/ru/catalog/kartridzhi-dlya-struynykh-printerov-mfu-plotterov/kartridj-hp-europe-c5011d-c5011d/","https://alsi.kz/ru/catalog/kartridzhi-dlya-struynykh-printerov-mfu-plotterov/kartridj-hp-europe-c5011d-c5011d/")</f>
        <v>https://alsi.kz/ru/catalog/kartridzhi-dlya-struynykh-printerov-mfu-plotterov/kartridj-hp-europe-c5011d-c5011d/</v>
      </c>
    </row>
    <row r="1733" spans="1:5" ht="15" outlineLevel="3">
      <c r="A1733" s="18">
        <v>16262</v>
      </c>
      <c r="B1733" s="18" t="s">
        <v>5579</v>
      </c>
      <c r="C1733" s="19" t="s">
        <v>5580</v>
      </c>
      <c r="D1733" s="18" t="s">
        <v>5581</v>
      </c>
      <c r="E1733" s="20" t="str">
        <f>HYPERLINK("https://alsi.kz/ru/catalog/kartridzhi-dlya-struynykh-printerov-mfu-plotterov/kartridj-hp-europe-c6628a-c6628a/","https://alsi.kz/ru/catalog/kartridzhi-dlya-struynykh-printerov-mfu-plotterov/kartridj-hp-europe-c6628a-c6628a/")</f>
        <v>https://alsi.kz/ru/catalog/kartridzhi-dlya-struynykh-printerov-mfu-plotterov/kartridj-hp-europe-c6628a-c6628a/</v>
      </c>
    </row>
    <row r="1734" spans="1:5" ht="15" outlineLevel="3">
      <c r="A1734" s="18">
        <v>37738</v>
      </c>
      <c r="B1734" s="18" t="s">
        <v>5582</v>
      </c>
      <c r="C1734" s="19" t="s">
        <v>5583</v>
      </c>
      <c r="D1734" s="18" t="s">
        <v>5584</v>
      </c>
      <c r="E1734" s="20" t="str">
        <f>HYPERLINK("https://alsi.kz/ru/catalog/kartridzhi-dlya-struynykh-printerov-mfu-plotterov/kartridzh-hp-c9363he/","https://alsi.kz/ru/catalog/kartridzhi-dlya-struynykh-printerov-mfu-plotterov/kartridzh-hp-c9363he/")</f>
        <v>https://alsi.kz/ru/catalog/kartridzhi-dlya-struynykh-printerov-mfu-plotterov/kartridzh-hp-c9363he/</v>
      </c>
    </row>
    <row r="1735" spans="1:5" ht="15" outlineLevel="3">
      <c r="A1735" s="18">
        <v>37737</v>
      </c>
      <c r="B1735" s="18" t="s">
        <v>5585</v>
      </c>
      <c r="C1735" s="19" t="s">
        <v>5586</v>
      </c>
      <c r="D1735" s="18" t="s">
        <v>5587</v>
      </c>
      <c r="E1735" s="20" t="str">
        <f>HYPERLINK("https://alsi.kz/ru/catalog/kartridzhi-dlya-struynykh-printerov-mfu-plotterov/kartridj-hp-europe-c9368a-c9368a/","https://alsi.kz/ru/catalog/kartridzhi-dlya-struynykh-printerov-mfu-plotterov/kartridj-hp-europe-c9368a-c9368a/")</f>
        <v>https://alsi.kz/ru/catalog/kartridzhi-dlya-struynykh-printerov-mfu-plotterov/kartridj-hp-europe-c9368a-c9368a/</v>
      </c>
    </row>
    <row r="1736" spans="1:5" ht="15" outlineLevel="3">
      <c r="A1736" s="18">
        <v>62366</v>
      </c>
      <c r="B1736" s="18" t="s">
        <v>5588</v>
      </c>
      <c r="C1736" s="19" t="s">
        <v>5589</v>
      </c>
      <c r="D1736" s="18" t="s">
        <v>5590</v>
      </c>
      <c r="E1736" s="20" t="str">
        <f>HYPERLINK("https://alsi.kz/ru/catalog/kartridzhi-dlya-struynykh-printerov-mfu-plotterov/kartridzh-hp-c9370a/","https://alsi.kz/ru/catalog/kartridzhi-dlya-struynykh-printerov-mfu-plotterov/kartridzh-hp-c9370a/")</f>
        <v>https://alsi.kz/ru/catalog/kartridzhi-dlya-struynykh-printerov-mfu-plotterov/kartridzh-hp-c9370a/</v>
      </c>
    </row>
    <row r="1737" spans="1:5" ht="15" outlineLevel="3">
      <c r="A1737" s="18">
        <v>62367</v>
      </c>
      <c r="B1737" s="18" t="s">
        <v>5591</v>
      </c>
      <c r="C1737" s="19" t="s">
        <v>5592</v>
      </c>
      <c r="D1737" s="18" t="s">
        <v>5593</v>
      </c>
      <c r="E1737" s="20" t="str">
        <f>HYPERLINK("https://alsi.kz/ru/catalog/kartridzhi-dlya-struynykh-printerov-mfu-plotterov/kartridzh-hp-c9371a/","https://alsi.kz/ru/catalog/kartridzhi-dlya-struynykh-printerov-mfu-plotterov/kartridzh-hp-c9371a/")</f>
        <v>https://alsi.kz/ru/catalog/kartridzhi-dlya-struynykh-printerov-mfu-plotterov/kartridzh-hp-c9371a/</v>
      </c>
    </row>
    <row r="1738" spans="1:5" ht="15" outlineLevel="3">
      <c r="A1738" s="18" t="s">
        <v>5594</v>
      </c>
      <c r="B1738" s="18" t="s">
        <v>5591</v>
      </c>
      <c r="C1738" s="19" t="s">
        <v>5595</v>
      </c>
      <c r="D1738" s="18" t="s">
        <v>5596</v>
      </c>
      <c r="E1738" s="20" t="str">
        <f>HYPERLINK("https://alsi.kz/ru/catalog/kartridzhi-dlya-struynykh-printerov-mfu-plotterov/kartridj-hp-europe-c9371a-goluboy-c9371a/","https://alsi.kz/ru/catalog/kartridzhi-dlya-struynykh-printerov-mfu-plotterov/kartridj-hp-europe-c9371a-goluboy-c9371a/")</f>
        <v>https://alsi.kz/ru/catalog/kartridzhi-dlya-struynykh-printerov-mfu-plotterov/kartridj-hp-europe-c9371a-goluboy-c9371a/</v>
      </c>
    </row>
    <row r="1739" spans="1:5" ht="15" outlineLevel="3">
      <c r="A1739" s="18" t="s">
        <v>5597</v>
      </c>
      <c r="B1739" s="18" t="s">
        <v>5598</v>
      </c>
      <c r="C1739" s="19" t="s">
        <v>5599</v>
      </c>
      <c r="D1739" s="18" t="s">
        <v>5596</v>
      </c>
      <c r="E1739" s="20" t="str">
        <f>HYPERLINK("https://alsi.kz/ru/catalog/kartridzhi-dlya-struynykh-printerov-mfu-plotterov/kartridj-hp-europe-c9372a-purpurnyy-c9372a/","https://alsi.kz/ru/catalog/kartridzhi-dlya-struynykh-printerov-mfu-plotterov/kartridj-hp-europe-c9372a-purpurnyy-c9372a/")</f>
        <v>https://alsi.kz/ru/catalog/kartridzhi-dlya-struynykh-printerov-mfu-plotterov/kartridj-hp-europe-c9372a-purpurnyy-c9372a/</v>
      </c>
    </row>
    <row r="1740" spans="1:5" ht="15" outlineLevel="3">
      <c r="A1740" s="18">
        <v>62369</v>
      </c>
      <c r="B1740" s="18" t="s">
        <v>5600</v>
      </c>
      <c r="C1740" s="19" t="s">
        <v>5601</v>
      </c>
      <c r="D1740" s="18" t="s">
        <v>5602</v>
      </c>
      <c r="E1740" s="20" t="str">
        <f>HYPERLINK("https://alsi.kz/ru/catalog/kartridzhi-dlya-struynykh-printerov-mfu-plotterov/kartridzh-hp-c9373a/","https://alsi.kz/ru/catalog/kartridzhi-dlya-struynykh-printerov-mfu-plotterov/kartridzh-hp-c9373a/")</f>
        <v>https://alsi.kz/ru/catalog/kartridzhi-dlya-struynykh-printerov-mfu-plotterov/kartridzh-hp-c9373a/</v>
      </c>
    </row>
    <row r="1741" spans="1:5" ht="15" outlineLevel="3">
      <c r="A1741" s="18">
        <v>62370</v>
      </c>
      <c r="B1741" s="18" t="s">
        <v>5603</v>
      </c>
      <c r="C1741" s="19" t="s">
        <v>5604</v>
      </c>
      <c r="D1741" s="18" t="s">
        <v>5605</v>
      </c>
      <c r="E1741" s="20" t="str">
        <f>HYPERLINK("https://alsi.kz/ru/catalog/kartridzhi-dlya-struynykh-printerov-mfu-plotterov/kartridzh-hp-c9374a/","https://alsi.kz/ru/catalog/kartridzhi-dlya-struynykh-printerov-mfu-plotterov/kartridzh-hp-c9374a/")</f>
        <v>https://alsi.kz/ru/catalog/kartridzhi-dlya-struynykh-printerov-mfu-plotterov/kartridzh-hp-c9374a/</v>
      </c>
    </row>
    <row r="1742" spans="1:5" ht="15" outlineLevel="3">
      <c r="A1742" s="18" t="s">
        <v>5606</v>
      </c>
      <c r="B1742" s="18" t="s">
        <v>5603</v>
      </c>
      <c r="C1742" s="19" t="s">
        <v>5607</v>
      </c>
      <c r="D1742" s="18" t="s">
        <v>5596</v>
      </c>
      <c r="E1742" s="20" t="str">
        <f>HYPERLINK("https://alsi.kz/ru/catalog/kartridzhi-dlya-struynykh-printerov-mfu-plotterov/kartridj-hp-europe-c9374a-seryy-72-130-ml-c9374a/","https://alsi.kz/ru/catalog/kartridzhi-dlya-struynykh-printerov-mfu-plotterov/kartridj-hp-europe-c9374a-seryy-72-130-ml-c9374a/")</f>
        <v>https://alsi.kz/ru/catalog/kartridzhi-dlya-struynykh-printerov-mfu-plotterov/kartridj-hp-europe-c9374a-seryy-72-130-ml-c9374a/</v>
      </c>
    </row>
    <row r="1743" spans="1:5" ht="15" outlineLevel="3">
      <c r="A1743" s="18">
        <v>62371</v>
      </c>
      <c r="B1743" s="18" t="s">
        <v>5608</v>
      </c>
      <c r="C1743" s="19" t="s">
        <v>5609</v>
      </c>
      <c r="D1743" s="18" t="s">
        <v>5610</v>
      </c>
      <c r="E1743" s="20" t="str">
        <f>HYPERLINK("https://alsi.kz/ru/catalog/kartridzhi-dlya-struynykh-printerov-mfu-plotterov/kartridzh-hp-c9403a/","https://alsi.kz/ru/catalog/kartridzhi-dlya-struynykh-printerov-mfu-plotterov/kartridzh-hp-c9403a/")</f>
        <v>https://alsi.kz/ru/catalog/kartridzhi-dlya-struynykh-printerov-mfu-plotterov/kartridzh-hp-c9403a/</v>
      </c>
    </row>
    <row r="1744" spans="1:5" ht="15" outlineLevel="3">
      <c r="A1744" s="18">
        <v>54281</v>
      </c>
      <c r="B1744" s="18" t="s">
        <v>5611</v>
      </c>
      <c r="C1744" s="19" t="s">
        <v>5612</v>
      </c>
      <c r="D1744" s="18" t="s">
        <v>5613</v>
      </c>
      <c r="E1744" s="20" t="str">
        <f>HYPERLINK("https://alsi.kz/ru/catalog/kartridzhi-dlya-struynykh-printerov-mfu-plotterov/kartridj-hp-europe-c9503ae-c9503ae/","https://alsi.kz/ru/catalog/kartridzhi-dlya-struynykh-printerov-mfu-plotterov/kartridj-hp-europe-c9503ae-c9503ae/")</f>
        <v>https://alsi.kz/ru/catalog/kartridzhi-dlya-struynykh-printerov-mfu-plotterov/kartridj-hp-europe-c9503ae-c9503ae/</v>
      </c>
    </row>
    <row r="1745" spans="1:5" ht="15" outlineLevel="3">
      <c r="A1745" s="18">
        <v>66069</v>
      </c>
      <c r="B1745" s="18" t="s">
        <v>5614</v>
      </c>
      <c r="C1745" s="19" t="s">
        <v>5615</v>
      </c>
      <c r="D1745" s="18" t="s">
        <v>5616</v>
      </c>
      <c r="E1745" s="20" t="str">
        <f>HYPERLINK("https://alsi.kz/ru/catalog/kartridzhi-dlya-struynykh-printerov-mfu-plotterov/kartridj-hp-europe-c9505he-c9505he/","https://alsi.kz/ru/catalog/kartridzhi-dlya-struynykh-printerov-mfu-plotterov/kartridj-hp-europe-c9505he-c9505he/")</f>
        <v>https://alsi.kz/ru/catalog/kartridzhi-dlya-struynykh-printerov-mfu-plotterov/kartridj-hp-europe-c9505he-c9505he/</v>
      </c>
    </row>
    <row r="1746" spans="1:5" ht="15" outlineLevel="3">
      <c r="A1746" s="18">
        <v>70515</v>
      </c>
      <c r="B1746" s="18" t="s">
        <v>5617</v>
      </c>
      <c r="C1746" s="19" t="s">
        <v>5618</v>
      </c>
      <c r="D1746" s="18" t="s">
        <v>5619</v>
      </c>
      <c r="E1746" s="20" t="str">
        <f>HYPERLINK("https://alsi.kz/ru/catalog/kartridzhi-dlya-struynykh-printerov-mfu-plotterov/kartridj-hp-europe-cb271a-cb271a/","https://alsi.kz/ru/catalog/kartridzhi-dlya-struynykh-printerov-mfu-plotterov/kartridj-hp-europe-cb271a-cb271a/")</f>
        <v>https://alsi.kz/ru/catalog/kartridzhi-dlya-struynykh-printerov-mfu-plotterov/kartridj-hp-europe-cb271a-cb271a/</v>
      </c>
    </row>
    <row r="1747" spans="1:5" ht="15" outlineLevel="3">
      <c r="A1747" s="18">
        <v>70517</v>
      </c>
      <c r="B1747" s="18" t="s">
        <v>5620</v>
      </c>
      <c r="C1747" s="19" t="s">
        <v>5621</v>
      </c>
      <c r="D1747" s="18" t="s">
        <v>5619</v>
      </c>
      <c r="E1747" s="20" t="str">
        <f>HYPERLINK("https://alsi.kz/ru/catalog/kartridzhi-dlya-struynykh-printerov-mfu-plotterov/kartridj-hp-europe-cb273a-cb273a/","https://alsi.kz/ru/catalog/kartridzhi-dlya-struynykh-printerov-mfu-plotterov/kartridj-hp-europe-cb273a-cb273a/")</f>
        <v>https://alsi.kz/ru/catalog/kartridzhi-dlya-struynykh-printerov-mfu-plotterov/kartridj-hp-europe-cb273a-cb273a/</v>
      </c>
    </row>
    <row r="1748" spans="1:5" ht="15" outlineLevel="3">
      <c r="A1748" s="18">
        <v>70518</v>
      </c>
      <c r="B1748" s="18" t="s">
        <v>5622</v>
      </c>
      <c r="C1748" s="19" t="s">
        <v>5623</v>
      </c>
      <c r="D1748" s="18" t="s">
        <v>5619</v>
      </c>
      <c r="E1748" s="20" t="str">
        <f>HYPERLINK("https://alsi.kz/ru/catalog/kartridzhi-dlya-struynykh-printerov-mfu-plotterov/kartridj-hp-europe-cb274a-cb274a/","https://alsi.kz/ru/catalog/kartridzhi-dlya-struynykh-printerov-mfu-plotterov/kartridj-hp-europe-cb274a-cb274a/")</f>
        <v>https://alsi.kz/ru/catalog/kartridzhi-dlya-struynykh-printerov-mfu-plotterov/kartridj-hp-europe-cb274a-cb274a/</v>
      </c>
    </row>
    <row r="1749" spans="1:5" ht="15" outlineLevel="3">
      <c r="A1749" s="18">
        <v>70519</v>
      </c>
      <c r="B1749" s="18" t="s">
        <v>5624</v>
      </c>
      <c r="C1749" s="19" t="s">
        <v>5625</v>
      </c>
      <c r="D1749" s="18" t="s">
        <v>5619</v>
      </c>
      <c r="E1749" s="20" t="str">
        <f>HYPERLINK("https://alsi.kz/ru/catalog/kartridzhi-dlya-struynykh-printerov-mfu-plotterov/kartridj-hp-europe-cb275a-cb275a/","https://alsi.kz/ru/catalog/kartridzhi-dlya-struynykh-printerov-mfu-plotterov/kartridj-hp-europe-cb275a-cb275a/")</f>
        <v>https://alsi.kz/ru/catalog/kartridzhi-dlya-struynykh-printerov-mfu-plotterov/kartridj-hp-europe-cb275a-cb275a/</v>
      </c>
    </row>
    <row r="1750" spans="1:5" ht="15" outlineLevel="3">
      <c r="A1750" s="18">
        <v>70520</v>
      </c>
      <c r="B1750" s="18" t="s">
        <v>5626</v>
      </c>
      <c r="C1750" s="19" t="s">
        <v>5627</v>
      </c>
      <c r="D1750" s="18" t="s">
        <v>5619</v>
      </c>
      <c r="E1750" s="20" t="str">
        <f>HYPERLINK("https://alsi.kz/ru/catalog/kartridzhi-dlya-struynykh-printerov-mfu-plotterov/kartridj-hp-europe-cb276a-cb276a/","https://alsi.kz/ru/catalog/kartridzhi-dlya-struynykh-printerov-mfu-plotterov/kartridj-hp-europe-cb276a-cb276a/")</f>
        <v>https://alsi.kz/ru/catalog/kartridzhi-dlya-struynykh-printerov-mfu-plotterov/kartridj-hp-europe-cb276a-cb276a/</v>
      </c>
    </row>
    <row r="1751" spans="1:5" ht="15" outlineLevel="3">
      <c r="A1751" s="18">
        <v>59192</v>
      </c>
      <c r="B1751" s="18" t="s">
        <v>5628</v>
      </c>
      <c r="C1751" s="19" t="s">
        <v>5629</v>
      </c>
      <c r="D1751" s="18" t="s">
        <v>5630</v>
      </c>
      <c r="E1751" s="20" t="str">
        <f>HYPERLINK("https://alsi.kz/ru/catalog/kartridzhi-dlya-struynykh-printerov-mfu-plotterov/kartridj-hp-europe-cb340a-cb340a/","https://alsi.kz/ru/catalog/kartridzhi-dlya-struynykh-printerov-mfu-plotterov/kartridj-hp-europe-cb340a-cb340a/")</f>
        <v>https://alsi.kz/ru/catalog/kartridzhi-dlya-struynykh-printerov-mfu-plotterov/kartridj-hp-europe-cb340a-cb340a/</v>
      </c>
    </row>
    <row r="1752" spans="1:5" ht="15" outlineLevel="3">
      <c r="A1752" s="18">
        <v>59190</v>
      </c>
      <c r="B1752" s="18" t="s">
        <v>5631</v>
      </c>
      <c r="C1752" s="19" t="s">
        <v>5632</v>
      </c>
      <c r="D1752" s="18" t="s">
        <v>5630</v>
      </c>
      <c r="E1752" s="20" t="str">
        <f>HYPERLINK("https://alsi.kz/ru/catalog/kartridzhi-dlya-struynykh-printerov-mfu-plotterov/kartridj-hp-europe-cb344a-cb344a/","https://alsi.kz/ru/catalog/kartridzhi-dlya-struynykh-printerov-mfu-plotterov/kartridj-hp-europe-cb344a-cb344a/")</f>
        <v>https://alsi.kz/ru/catalog/kartridzhi-dlya-struynykh-printerov-mfu-plotterov/kartridj-hp-europe-cb344a-cb344a/</v>
      </c>
    </row>
    <row r="1753" spans="1:5" ht="15" outlineLevel="3">
      <c r="A1753" s="18">
        <v>66363</v>
      </c>
      <c r="B1753" s="18" t="s">
        <v>5633</v>
      </c>
      <c r="C1753" s="19" t="s">
        <v>5634</v>
      </c>
      <c r="D1753" s="18" t="s">
        <v>5635</v>
      </c>
      <c r="E1753" s="20" t="str">
        <f>HYPERLINK("https://alsi.kz/ru/catalog/kartridzhi-dlya-struynykh-printerov-mfu-plotterov/kartridzh-hp-cc640he/","https://alsi.kz/ru/catalog/kartridzhi-dlya-struynykh-printerov-mfu-plotterov/kartridzh-hp-cc640he/")</f>
        <v>https://alsi.kz/ru/catalog/kartridzhi-dlya-struynykh-printerov-mfu-plotterov/kartridzh-hp-cc640he/</v>
      </c>
    </row>
    <row r="1754" spans="1:5" ht="15" outlineLevel="3">
      <c r="A1754" s="18">
        <v>69474</v>
      </c>
      <c r="B1754" s="18" t="s">
        <v>5636</v>
      </c>
      <c r="C1754" s="19" t="s">
        <v>5637</v>
      </c>
      <c r="D1754" s="18" t="s">
        <v>5638</v>
      </c>
      <c r="E1754" s="20" t="str">
        <f>HYPERLINK("https://alsi.kz/ru/catalog/kartridzhi-dlya-struynykh-printerov-mfu-plotterov/kartridj-hp-europe-cd951a-cd951a/","https://alsi.kz/ru/catalog/kartridzhi-dlya-struynykh-printerov-mfu-plotterov/kartridj-hp-europe-cd951a-cd951a/")</f>
        <v>https://alsi.kz/ru/catalog/kartridzhi-dlya-struynykh-printerov-mfu-plotterov/kartridj-hp-europe-cd951a-cd951a/</v>
      </c>
    </row>
    <row r="1755" spans="1:5" ht="15" outlineLevel="3">
      <c r="A1755" s="18">
        <v>120509</v>
      </c>
      <c r="B1755" s="18" t="s">
        <v>5639</v>
      </c>
      <c r="C1755" s="19" t="s">
        <v>5640</v>
      </c>
      <c r="D1755" s="18" t="s">
        <v>1758</v>
      </c>
      <c r="E1755" s="20" t="str">
        <f>HYPERLINK("https://alsi.kz/ru/catalog/kartridzhi-dlya-struynykh-printerov-mfu-plotterov/kartridzh-hp-cn054ae/","https://alsi.kz/ru/catalog/kartridzhi-dlya-struynykh-printerov-mfu-plotterov/kartridzh-hp-cn054ae/")</f>
        <v>https://alsi.kz/ru/catalog/kartridzhi-dlya-struynykh-printerov-mfu-plotterov/kartridzh-hp-cn054ae/</v>
      </c>
    </row>
    <row r="1756" spans="1:5" ht="15" outlineLevel="3">
      <c r="A1756" s="18">
        <v>118433</v>
      </c>
      <c r="B1756" s="18" t="s">
        <v>5641</v>
      </c>
      <c r="C1756" s="19" t="s">
        <v>5642</v>
      </c>
      <c r="D1756" s="18" t="s">
        <v>5643</v>
      </c>
      <c r="E1756" s="20" t="str">
        <f>HYPERLINK("https://alsi.kz/ru/catalog/kartridzhi-dlya-struynykh-printerov-mfu-plotterov/kartridzh-hp-cz111ae/","https://alsi.kz/ru/catalog/kartridzhi-dlya-struynykh-printerov-mfu-plotterov/kartridzh-hp-cz111ae/")</f>
        <v>https://alsi.kz/ru/catalog/kartridzhi-dlya-struynykh-printerov-mfu-plotterov/kartridzh-hp-cz111ae/</v>
      </c>
    </row>
    <row r="1757" spans="1:5" ht="15" outlineLevel="3">
      <c r="A1757" s="18">
        <v>124184</v>
      </c>
      <c r="B1757" s="18" t="s">
        <v>5644</v>
      </c>
      <c r="C1757" s="19" t="s">
        <v>5645</v>
      </c>
      <c r="D1757" s="18" t="s">
        <v>5646</v>
      </c>
      <c r="E1757" s="20" t="str">
        <f>HYPERLINK("https://alsi.kz/ru/catalog/kartridzhi-dlya-struynykh-printerov-mfu-plotterov/kartridzh-hp-cz129a/","https://alsi.kz/ru/catalog/kartridzhi-dlya-struynykh-printerov-mfu-plotterov/kartridzh-hp-cz129a/")</f>
        <v>https://alsi.kz/ru/catalog/kartridzhi-dlya-struynykh-printerov-mfu-plotterov/kartridzh-hp-cz129a/</v>
      </c>
    </row>
    <row r="1758" spans="1:5" ht="15" outlineLevel="3">
      <c r="A1758" s="18">
        <v>124185</v>
      </c>
      <c r="B1758" s="18" t="s">
        <v>5647</v>
      </c>
      <c r="C1758" s="19" t="s">
        <v>5648</v>
      </c>
      <c r="D1758" s="18" t="s">
        <v>5649</v>
      </c>
      <c r="E1758" s="20" t="str">
        <f>HYPERLINK("https://alsi.kz/ru/catalog/kartridzhi-dlya-struynykh-printerov-mfu-plotterov/kartridzh-hp-cz130a/","https://alsi.kz/ru/catalog/kartridzhi-dlya-struynykh-printerov-mfu-plotterov/kartridzh-hp-cz130a/")</f>
        <v>https://alsi.kz/ru/catalog/kartridzhi-dlya-struynykh-printerov-mfu-plotterov/kartridzh-hp-cz130a/</v>
      </c>
    </row>
    <row r="1759" spans="1:5" ht="15" outlineLevel="3">
      <c r="A1759" s="18">
        <v>124186</v>
      </c>
      <c r="B1759" s="18" t="s">
        <v>5650</v>
      </c>
      <c r="C1759" s="19" t="s">
        <v>5651</v>
      </c>
      <c r="D1759" s="18" t="s">
        <v>5652</v>
      </c>
      <c r="E1759" s="20" t="str">
        <f>HYPERLINK("https://alsi.kz/ru/catalog/kartridzhi-dlya-struynykh-printerov-mfu-plotterov/kartridzh-hp-cz131a/","https://alsi.kz/ru/catalog/kartridzhi-dlya-struynykh-printerov-mfu-plotterov/kartridzh-hp-cz131a/")</f>
        <v>https://alsi.kz/ru/catalog/kartridzhi-dlya-struynykh-printerov-mfu-plotterov/kartridzh-hp-cz131a/</v>
      </c>
    </row>
    <row r="1760" spans="1:5" ht="15" outlineLevel="3">
      <c r="A1760" s="18">
        <v>124187</v>
      </c>
      <c r="B1760" s="18" t="s">
        <v>5653</v>
      </c>
      <c r="C1760" s="19" t="s">
        <v>5654</v>
      </c>
      <c r="D1760" s="18" t="s">
        <v>5655</v>
      </c>
      <c r="E1760" s="20" t="str">
        <f>HYPERLINK("https://alsi.kz/ru/catalog/kartridzhi-dlya-struynykh-printerov-mfu-plotterov/kartridzh-hp-cz132a/","https://alsi.kz/ru/catalog/kartridzhi-dlya-struynykh-printerov-mfu-plotterov/kartridzh-hp-cz132a/")</f>
        <v>https://alsi.kz/ru/catalog/kartridzhi-dlya-struynykh-printerov-mfu-plotterov/kartridzh-hp-cz132a/</v>
      </c>
    </row>
    <row r="1761" spans="1:5" ht="15" outlineLevel="3">
      <c r="A1761" s="18">
        <v>124188</v>
      </c>
      <c r="B1761" s="18" t="s">
        <v>5656</v>
      </c>
      <c r="C1761" s="19" t="s">
        <v>5657</v>
      </c>
      <c r="D1761" s="18" t="s">
        <v>5658</v>
      </c>
      <c r="E1761" s="20" t="str">
        <f>HYPERLINK("https://alsi.kz/ru/catalog/kartridzhi-dlya-struynykh-printerov-mfu-plotterov/kartridzh-hp-cz133a/","https://alsi.kz/ru/catalog/kartridzhi-dlya-struynykh-printerov-mfu-plotterov/kartridzh-hp-cz133a/")</f>
        <v>https://alsi.kz/ru/catalog/kartridzhi-dlya-struynykh-printerov-mfu-plotterov/kartridzh-hp-cz133a/</v>
      </c>
    </row>
    <row r="1762" spans="1:5" ht="15" outlineLevel="3">
      <c r="A1762" s="18">
        <v>174615</v>
      </c>
      <c r="B1762" s="18" t="s">
        <v>5659</v>
      </c>
      <c r="C1762" s="19" t="s">
        <v>5660</v>
      </c>
      <c r="D1762" s="18" t="s">
        <v>5661</v>
      </c>
      <c r="E1762" s="20" t="str">
        <f>HYPERLINK("https://alsi.kz/ru/catalog/kartridzhi-dlya-struynykh-printerov-mfu-plotterov/kartridj-hp-europe-f9j66a-f9j66a/","https://alsi.kz/ru/catalog/kartridzhi-dlya-struynykh-printerov-mfu-plotterov/kartridj-hp-europe-f9j66a-f9j66a/")</f>
        <v>https://alsi.kz/ru/catalog/kartridzhi-dlya-struynykh-printerov-mfu-plotterov/kartridj-hp-europe-f9j66a-f9j66a/</v>
      </c>
    </row>
    <row r="1763" spans="1:5" ht="15" outlineLevel="3">
      <c r="A1763" s="18">
        <v>166265</v>
      </c>
      <c r="B1763" s="18" t="s">
        <v>5662</v>
      </c>
      <c r="C1763" s="19" t="s">
        <v>5663</v>
      </c>
      <c r="D1763" s="18" t="s">
        <v>5664</v>
      </c>
      <c r="E1763" s="20" t="str">
        <f>HYPERLINK("https://alsi.kz/ru/catalog/kartridzhi-dlya-struynykh-printerov-mfu-plotterov/kartridj-hp-europe-f6u17ae-f6u17aebgx/","https://alsi.kz/ru/catalog/kartridzhi-dlya-struynykh-printerov-mfu-plotterov/kartridj-hp-europe-f6u17ae-f6u17aebgx/")</f>
        <v>https://alsi.kz/ru/catalog/kartridzhi-dlya-struynykh-printerov-mfu-plotterov/kartridj-hp-europe-f6u17ae-f6u17aebgx/</v>
      </c>
    </row>
    <row r="1764" spans="1:5" ht="15" outlineLevel="3">
      <c r="A1764" s="18">
        <v>174614</v>
      </c>
      <c r="B1764" s="18" t="s">
        <v>5665</v>
      </c>
      <c r="C1764" s="19" t="s">
        <v>5666</v>
      </c>
      <c r="D1764" s="18" t="s">
        <v>5661</v>
      </c>
      <c r="E1764" s="20" t="str">
        <f>HYPERLINK("https://alsi.kz/ru/catalog/kartridzhi-dlya-struynykh-printerov-mfu-plotterov/kartridj-hp-europe-f9j65a-f9j65a/","https://alsi.kz/ru/catalog/kartridzhi-dlya-struynykh-printerov-mfu-plotterov/kartridj-hp-europe-f9j65a-f9j65a/")</f>
        <v>https://alsi.kz/ru/catalog/kartridzhi-dlya-struynykh-printerov-mfu-plotterov/kartridj-hp-europe-f9j65a-f9j65a/</v>
      </c>
    </row>
    <row r="1765" spans="1:5" ht="15" outlineLevel="3">
      <c r="A1765" s="18">
        <v>174616</v>
      </c>
      <c r="B1765" s="18" t="s">
        <v>5667</v>
      </c>
      <c r="C1765" s="19" t="s">
        <v>5668</v>
      </c>
      <c r="D1765" s="18" t="s">
        <v>5661</v>
      </c>
      <c r="E1765" s="20" t="str">
        <f>HYPERLINK("https://alsi.kz/ru/catalog/kartridzhi-dlya-struynykh-printerov-mfu-plotterov/kartridj-hp-europe-f9j67a-f9j67a/","https://alsi.kz/ru/catalog/kartridzhi-dlya-struynykh-printerov-mfu-plotterov/kartridj-hp-europe-f9j67a-f9j67a/")</f>
        <v>https://alsi.kz/ru/catalog/kartridzhi-dlya-struynykh-printerov-mfu-plotterov/kartridj-hp-europe-f9j67a-f9j67a/</v>
      </c>
    </row>
    <row r="1766" spans="1:5" ht="15" outlineLevel="3">
      <c r="A1766" s="18">
        <v>166262</v>
      </c>
      <c r="B1766" s="18" t="s">
        <v>5669</v>
      </c>
      <c r="C1766" s="19" t="s">
        <v>5670</v>
      </c>
      <c r="D1766" s="18" t="s">
        <v>5671</v>
      </c>
      <c r="E1766" s="20" t="str">
        <f>HYPERLINK("https://alsi.kz/ru/catalog/kartridzhi-dlya-struynykh-printerov-mfu-plotterov/kartridj-hp-europe-l0s70ae-l0s70aebgx/","https://alsi.kz/ru/catalog/kartridzhi-dlya-struynykh-printerov-mfu-plotterov/kartridj-hp-europe-l0s70ae-l0s70aebgx/")</f>
        <v>https://alsi.kz/ru/catalog/kartridzhi-dlya-struynykh-printerov-mfu-plotterov/kartridj-hp-europe-l0s70ae-l0s70aebgx/</v>
      </c>
    </row>
    <row r="1767" spans="1:5" ht="15" outlineLevel="3">
      <c r="A1767" s="18">
        <v>214372</v>
      </c>
      <c r="B1767" s="18" t="s">
        <v>5672</v>
      </c>
      <c r="C1767" s="19" t="s">
        <v>5673</v>
      </c>
      <c r="D1767" s="18" t="s">
        <v>1966</v>
      </c>
      <c r="E1767" s="20" t="str">
        <f>HYPERLINK("https://alsi.kz/ru/catalog/kartridzhi-dlya-struynykh-printerov-mfu-plotterov/kartridj-hp-europe-laserjet-136x-w1360x/","https://alsi.kz/ru/catalog/kartridzhi-dlya-struynykh-printerov-mfu-plotterov/kartridj-hp-europe-laserjet-136x-w1360x/")</f>
        <v>https://alsi.kz/ru/catalog/kartridzhi-dlya-struynykh-printerov-mfu-plotterov/kartridj-hp-europe-laserjet-136x-w1360x/</v>
      </c>
    </row>
    <row r="1768" spans="1:5" ht="15" outlineLevel="3">
      <c r="A1768" s="18">
        <v>204972</v>
      </c>
      <c r="B1768" s="18" t="s">
        <v>5674</v>
      </c>
      <c r="C1768" s="19" t="s">
        <v>5675</v>
      </c>
      <c r="D1768" s="18" t="s">
        <v>5676</v>
      </c>
      <c r="E1768" s="20" t="str">
        <f>HYPERLINK("https://alsi.kz/ru/catalog/kartridzhi-dlya-struynykh-printerov-mfu-plotterov/kartridj-hp-europe-p2v62a-p2v62a/","https://alsi.kz/ru/catalog/kartridzhi-dlya-struynykh-printerov-mfu-plotterov/kartridj-hp-europe-p2v62a-p2v62a/")</f>
        <v>https://alsi.kz/ru/catalog/kartridzhi-dlya-struynykh-printerov-mfu-plotterov/kartridj-hp-europe-p2v62a-p2v62a/</v>
      </c>
    </row>
    <row r="1769" spans="1:5" ht="15" outlineLevel="3">
      <c r="A1769" s="18">
        <v>204975</v>
      </c>
      <c r="B1769" s="18" t="s">
        <v>5677</v>
      </c>
      <c r="C1769" s="19" t="s">
        <v>5678</v>
      </c>
      <c r="D1769" s="18" t="s">
        <v>5676</v>
      </c>
      <c r="E1769" s="20" t="str">
        <f>HYPERLINK("https://alsi.kz/ru/catalog/kartridzhi-dlya-struynykh-printerov-mfu-plotterov/kartridj-hp-europe-p2v65a-p2v65a/","https://alsi.kz/ru/catalog/kartridzhi-dlya-struynykh-printerov-mfu-plotterov/kartridj-hp-europe-p2v65a-p2v65a/")</f>
        <v>https://alsi.kz/ru/catalog/kartridzhi-dlya-struynykh-printerov-mfu-plotterov/kartridj-hp-europe-p2v65a-p2v65a/</v>
      </c>
    </row>
    <row r="1770" spans="1:5" ht="15" outlineLevel="3">
      <c r="A1770" s="18">
        <v>193811</v>
      </c>
      <c r="B1770" s="18" t="s">
        <v>5679</v>
      </c>
      <c r="C1770" s="19" t="s">
        <v>5680</v>
      </c>
      <c r="D1770" s="18" t="s">
        <v>5681</v>
      </c>
      <c r="E1770" s="20" t="str">
        <f>HYPERLINK("https://alsi.kz/ru/catalog/kartridzhi-dlya-struynykh-printerov-mfu-plotterov/kartridj-hp-europe-p2v68a-p2v68a/","https://alsi.kz/ru/catalog/kartridzhi-dlya-struynykh-printerov-mfu-plotterov/kartridj-hp-europe-p2v68a-p2v68a/")</f>
        <v>https://alsi.kz/ru/catalog/kartridzhi-dlya-struynykh-printerov-mfu-plotterov/kartridj-hp-europe-p2v68a-p2v68a/</v>
      </c>
    </row>
    <row r="1771" spans="1:5" ht="15" outlineLevel="3">
      <c r="A1771" s="18">
        <v>191325</v>
      </c>
      <c r="B1771" s="18" t="s">
        <v>5682</v>
      </c>
      <c r="C1771" s="19" t="s">
        <v>5683</v>
      </c>
      <c r="D1771" s="18" t="s">
        <v>5681</v>
      </c>
      <c r="E1771" s="20" t="str">
        <f>HYPERLINK("https://alsi.kz/ru/catalog/kartridzhi-dlya-struynykh-printerov-mfu-plotterov/kartridj-hp-europe-p2v69a-p2v69a/","https://alsi.kz/ru/catalog/kartridzhi-dlya-struynykh-printerov-mfu-plotterov/kartridj-hp-europe-p2v69a-p2v69a/")</f>
        <v>https://alsi.kz/ru/catalog/kartridzhi-dlya-struynykh-printerov-mfu-plotterov/kartridj-hp-europe-p2v69a-p2v69a/</v>
      </c>
    </row>
    <row r="1772" spans="1:5" ht="15" outlineLevel="3">
      <c r="A1772" s="18">
        <v>193812</v>
      </c>
      <c r="B1772" s="18" t="s">
        <v>5684</v>
      </c>
      <c r="C1772" s="19" t="s">
        <v>5685</v>
      </c>
      <c r="D1772" s="18" t="s">
        <v>5681</v>
      </c>
      <c r="E1772" s="20" t="str">
        <f>HYPERLINK("https://alsi.kz/ru/catalog/kartridzhi-dlya-struynykh-printerov-mfu-plotterov/kartridj-hp-europe-p2v70a-p2v70a/","https://alsi.kz/ru/catalog/kartridzhi-dlya-struynykh-printerov-mfu-plotterov/kartridj-hp-europe-p2v70a-p2v70a/")</f>
        <v>https://alsi.kz/ru/catalog/kartridzhi-dlya-struynykh-printerov-mfu-plotterov/kartridj-hp-europe-p2v70a-p2v70a/</v>
      </c>
    </row>
    <row r="1773" spans="1:5" ht="15" outlineLevel="3">
      <c r="A1773" s="18">
        <v>193815</v>
      </c>
      <c r="B1773" s="18" t="s">
        <v>5686</v>
      </c>
      <c r="C1773" s="19" t="s">
        <v>5687</v>
      </c>
      <c r="D1773" s="18" t="s">
        <v>5681</v>
      </c>
      <c r="E1773" s="20" t="str">
        <f>HYPERLINK("https://alsi.kz/ru/catalog/kartridzhi-dlya-struynykh-printerov-mfu-plotterov/kartridj-hp-europe-p2v73a-p2v73a/","https://alsi.kz/ru/catalog/kartridzhi-dlya-struynykh-printerov-mfu-plotterov/kartridj-hp-europe-p2v73a-p2v73a/")</f>
        <v>https://alsi.kz/ru/catalog/kartridzhi-dlya-struynykh-printerov-mfu-plotterov/kartridj-hp-europe-p2v73a-p2v73a/</v>
      </c>
    </row>
    <row r="1774" spans="1:5" ht="15" outlineLevel="3">
      <c r="A1774" s="18">
        <v>52123</v>
      </c>
      <c r="B1774" s="18" t="s">
        <v>5688</v>
      </c>
      <c r="C1774" s="19" t="s">
        <v>5689</v>
      </c>
      <c r="D1774" s="18" t="s">
        <v>5690</v>
      </c>
      <c r="E1774" s="20" t="str">
        <f>HYPERLINK("https://alsi.kz/ru/catalog/kartridzhi-dlya-struynykh-printerov-mfu-plotterov/kartridj-hp-europe-q7935he-q7935he/","https://alsi.kz/ru/catalog/kartridzhi-dlya-struynykh-printerov-mfu-plotterov/kartridj-hp-europe-q7935he-q7935he/")</f>
        <v>https://alsi.kz/ru/catalog/kartridzhi-dlya-struynykh-printerov-mfu-plotterov/kartridj-hp-europe-q7935he-q7935he/</v>
      </c>
    </row>
    <row r="1775" spans="1:5" ht="15" outlineLevel="3">
      <c r="A1775" s="18">
        <v>52342</v>
      </c>
      <c r="B1775" s="18" t="s">
        <v>5691</v>
      </c>
      <c r="C1775" s="19" t="s">
        <v>5692</v>
      </c>
      <c r="D1775" s="18" t="s">
        <v>5693</v>
      </c>
      <c r="E1775" s="20" t="str">
        <f>HYPERLINK("https://alsi.kz/ru/catalog/kartridzhi-dlya-struynykh-printerov-mfu-plotterov/kartridj-hp-europe-q7942a-q7942a/","https://alsi.kz/ru/catalog/kartridzhi-dlya-struynykh-printerov-mfu-plotterov/kartridj-hp-europe-q7942a-q7942a/")</f>
        <v>https://alsi.kz/ru/catalog/kartridzhi-dlya-struynykh-printerov-mfu-plotterov/kartridj-hp-europe-q7942a-q7942a/</v>
      </c>
    </row>
    <row r="1776" spans="1:5" ht="15" outlineLevel="3">
      <c r="A1776" s="18">
        <v>57147</v>
      </c>
      <c r="B1776" s="18" t="s">
        <v>5694</v>
      </c>
      <c r="C1776" s="19" t="s">
        <v>5695</v>
      </c>
      <c r="D1776" s="18" t="s">
        <v>5696</v>
      </c>
      <c r="E1776" s="20" t="str">
        <f>HYPERLINK("https://alsi.kz/ru/catalog/kartridzhi-dlya-struynykh-printerov-mfu-plotterov/kartridj-hp-europe-q7949he-q7949he/","https://alsi.kz/ru/catalog/kartridzhi-dlya-struynykh-printerov-mfu-plotterov/kartridj-hp-europe-q7949he-q7949he/")</f>
        <v>https://alsi.kz/ru/catalog/kartridzhi-dlya-struynykh-printerov-mfu-plotterov/kartridj-hp-europe-q7949he-q7949he/</v>
      </c>
    </row>
    <row r="1777" spans="1:5" ht="15" outlineLevel="3">
      <c r="A1777" s="18">
        <v>51956</v>
      </c>
      <c r="B1777" s="18" t="s">
        <v>5697</v>
      </c>
      <c r="C1777" s="19" t="s">
        <v>5698</v>
      </c>
      <c r="D1777" s="18" t="s">
        <v>5699</v>
      </c>
      <c r="E1777" s="20" t="str">
        <f>HYPERLINK("https://alsi.kz/ru/catalog/kartridzhi-dlya-struynykh-printerov-mfu-plotterov/kartridj-hp-europe-q7954a-q7954a/","https://alsi.kz/ru/catalog/kartridzhi-dlya-struynykh-printerov-mfu-plotterov/kartridj-hp-europe-q7954a-q7954a/")</f>
        <v>https://alsi.kz/ru/catalog/kartridzhi-dlya-struynykh-printerov-mfu-plotterov/kartridj-hp-europe-q7954a-q7954a/</v>
      </c>
    </row>
    <row r="1778" spans="1:5" ht="15" outlineLevel="3">
      <c r="A1778" s="18">
        <v>49721</v>
      </c>
      <c r="B1778" s="18" t="s">
        <v>5700</v>
      </c>
      <c r="C1778" s="19" t="s">
        <v>5701</v>
      </c>
      <c r="D1778" s="18" t="s">
        <v>5702</v>
      </c>
      <c r="E1778" s="20" t="str">
        <f>HYPERLINK("https://alsi.kz/ru/catalog/kartridzhi-dlya-struynykh-printerov-mfu-plotterov/kartridj-hp-europe-q7967he-q7967he/","https://alsi.kz/ru/catalog/kartridzhi-dlya-struynykh-printerov-mfu-plotterov/kartridj-hp-europe-q7967he-q7967he/")</f>
        <v>https://alsi.kz/ru/catalog/kartridzhi-dlya-struynykh-printerov-mfu-plotterov/kartridj-hp-europe-q7967he-q7967he/</v>
      </c>
    </row>
    <row r="1779" spans="1:5" ht="15" outlineLevel="3">
      <c r="A1779" s="18">
        <v>54280</v>
      </c>
      <c r="B1779" s="18" t="s">
        <v>5703</v>
      </c>
      <c r="C1779" s="19" t="s">
        <v>5704</v>
      </c>
      <c r="D1779" s="18" t="s">
        <v>5705</v>
      </c>
      <c r="E1779" s="20" t="str">
        <f>HYPERLINK("https://alsi.kz/ru/catalog/kartridzhi-dlya-struynykh-printerov-mfu-plotterov/kartridj-hp-europe-q8700ae-q8700ae/","https://alsi.kz/ru/catalog/kartridzhi-dlya-struynykh-printerov-mfu-plotterov/kartridj-hp-europe-q8700ae-q8700ae/")</f>
        <v>https://alsi.kz/ru/catalog/kartridzhi-dlya-struynykh-printerov-mfu-plotterov/kartridj-hp-europe-q8700ae-q8700ae/</v>
      </c>
    </row>
    <row r="1780" spans="1:5" ht="15" outlineLevel="3">
      <c r="A1780" s="18">
        <v>16256</v>
      </c>
      <c r="B1780" s="18" t="s">
        <v>5706</v>
      </c>
      <c r="C1780" s="19" t="s">
        <v>5707</v>
      </c>
      <c r="D1780" s="18" t="s">
        <v>5708</v>
      </c>
      <c r="E1780" s="20" t="str">
        <f>HYPERLINK("https://alsi.kz/ru/catalog/kartridzhi-dlya-struynykh-printerov-mfu-plotterov/kartridj-hp-europe-s4842a-c4842a/","https://alsi.kz/ru/catalog/kartridzhi-dlya-struynykh-printerov-mfu-plotterov/kartridj-hp-europe-s4842a-c4842a/")</f>
        <v>https://alsi.kz/ru/catalog/kartridzhi-dlya-struynykh-printerov-mfu-plotterov/kartridj-hp-europe-s4842a-c4842a/</v>
      </c>
    </row>
    <row r="1781" spans="1:5" ht="15" outlineLevel="3">
      <c r="A1781" s="18">
        <v>59386</v>
      </c>
      <c r="B1781" s="18" t="s">
        <v>5709</v>
      </c>
      <c r="C1781" s="19" t="s">
        <v>5710</v>
      </c>
      <c r="D1781" s="18" t="s">
        <v>5711</v>
      </c>
      <c r="E1781" s="20" t="str">
        <f>HYPERLINK("https://alsi.kz/ru/catalog/kartridzhi-dlya-struynykh-printerov-mfu-plotterov/kartridj-hp-europe-s4940a-c4940a/","https://alsi.kz/ru/catalog/kartridzhi-dlya-struynykh-printerov-mfu-plotterov/kartridj-hp-europe-s4940a-c4940a/")</f>
        <v>https://alsi.kz/ru/catalog/kartridzhi-dlya-struynykh-printerov-mfu-plotterov/kartridj-hp-europe-s4940a-c4940a/</v>
      </c>
    </row>
    <row r="1782" spans="1:5" ht="15" outlineLevel="3">
      <c r="A1782" s="18">
        <v>59942</v>
      </c>
      <c r="B1782" s="18" t="s">
        <v>5712</v>
      </c>
      <c r="C1782" s="19" t="s">
        <v>5713</v>
      </c>
      <c r="D1782" s="18" t="s">
        <v>5714</v>
      </c>
      <c r="E1782" s="20" t="str">
        <f>HYPERLINK("https://alsi.kz/ru/catalog/kartridzhi-dlya-struynykh-printerov-mfu-plotterov/kartridj-hp-europe-s8727be-c8727be/","https://alsi.kz/ru/catalog/kartridzhi-dlya-struynykh-printerov-mfu-plotterov/kartridj-hp-europe-s8727be-c8727be/")</f>
        <v>https://alsi.kz/ru/catalog/kartridzhi-dlya-struynykh-printerov-mfu-plotterov/kartridj-hp-europe-s8727be-c8727be/</v>
      </c>
    </row>
    <row r="1783" spans="1:5" ht="15" outlineLevel="3">
      <c r="A1783" s="18">
        <v>59193</v>
      </c>
      <c r="B1783" s="18" t="s">
        <v>5715</v>
      </c>
      <c r="C1783" s="19" t="s">
        <v>5716</v>
      </c>
      <c r="D1783" s="18" t="s">
        <v>5630</v>
      </c>
      <c r="E1783" s="20" t="str">
        <f>HYPERLINK("https://alsi.kz/ru/catalog/kartridzhi-dlya-struynykh-printerov-mfu-plotterov/kartridj-hp-europe-sb343a-cb343a/","https://alsi.kz/ru/catalog/kartridzhi-dlya-struynykh-printerov-mfu-plotterov/kartridj-hp-europe-sb343a-cb343a/")</f>
        <v>https://alsi.kz/ru/catalog/kartridzhi-dlya-struynykh-printerov-mfu-plotterov/kartridj-hp-europe-sb343a-cb343a/</v>
      </c>
    </row>
    <row r="1784" spans="1:5" ht="15" outlineLevel="3">
      <c r="A1784" s="18">
        <v>59191</v>
      </c>
      <c r="B1784" s="18" t="s">
        <v>5717</v>
      </c>
      <c r="C1784" s="19" t="s">
        <v>5718</v>
      </c>
      <c r="D1784" s="18" t="s">
        <v>5630</v>
      </c>
      <c r="E1784" s="20" t="str">
        <f>HYPERLINK("https://alsi.kz/ru/catalog/kartridzhi-dlya-struynykh-printerov-mfu-plotterov/kartridj-hp-europe-sb345a-cb345a/","https://alsi.kz/ru/catalog/kartridzhi-dlya-struynykh-printerov-mfu-plotterov/kartridj-hp-europe-sb345a-cb345a/")</f>
        <v>https://alsi.kz/ru/catalog/kartridzhi-dlya-struynykh-printerov-mfu-plotterov/kartridj-hp-europe-sb345a-cb345a/</v>
      </c>
    </row>
    <row r="1785" spans="1:5" ht="15" outlineLevel="3">
      <c r="A1785" s="18">
        <v>51365</v>
      </c>
      <c r="B1785" s="18" t="s">
        <v>5719</v>
      </c>
      <c r="C1785" s="19" t="s">
        <v>5720</v>
      </c>
      <c r="D1785" s="18" t="s">
        <v>5721</v>
      </c>
      <c r="E1785" s="20" t="str">
        <f>HYPERLINK("https://alsi.kz/ru/catalog/kartridzhi-dlya-struynykh-printerov-mfu-plotterov/nabor-chernil-canon-cli8bk-cli8bk/","https://alsi.kz/ru/catalog/kartridzhi-dlya-struynykh-printerov-mfu-plotterov/nabor-chernil-canon-cli8bk-cli8bk/")</f>
        <v>https://alsi.kz/ru/catalog/kartridzhi-dlya-struynykh-printerov-mfu-plotterov/nabor-chernil-canon-cli8bk-cli8bk/</v>
      </c>
    </row>
    <row r="1786" spans="1:5" ht="15" outlineLevel="3">
      <c r="A1786" s="18">
        <v>1788</v>
      </c>
      <c r="B1786" s="18" t="s">
        <v>5722</v>
      </c>
      <c r="C1786" s="19" t="s">
        <v>5723</v>
      </c>
      <c r="D1786" s="18" t="s">
        <v>5724</v>
      </c>
      <c r="E1786" s="20" t="str">
        <f>HYPERLINK("https://alsi.kz/ru/catalog/kartridzhi-dlya-struynykh-printerov-mfu-plotterov/nabor-chernil-nrg-cpi2brn-cpi2brn/","https://alsi.kz/ru/catalog/kartridzhi-dlya-struynykh-printerov-mfu-plotterov/nabor-chernil-nrg-cpi2brn-cpi2brn/")</f>
        <v>https://alsi.kz/ru/catalog/kartridzhi-dlya-struynykh-printerov-mfu-plotterov/nabor-chernil-nrg-cpi2brn-cpi2brn/</v>
      </c>
    </row>
    <row r="1787" spans="1:5" ht="15" outlineLevel="3">
      <c r="A1787" s="18">
        <v>1789</v>
      </c>
      <c r="B1787" s="18" t="s">
        <v>5725</v>
      </c>
      <c r="C1787" s="19" t="s">
        <v>5726</v>
      </c>
      <c r="D1787" s="18" t="s">
        <v>5724</v>
      </c>
      <c r="E1787" s="20" t="str">
        <f>HYPERLINK("https://alsi.kz/ru/catalog/kartridzhi-dlya-struynykh-printerov-mfu-plotterov/nabor-chernil-nrg-cpi2grn-cpi2grn/","https://alsi.kz/ru/catalog/kartridzhi-dlya-struynykh-printerov-mfu-plotterov/nabor-chernil-nrg-cpi2grn-cpi2grn/")</f>
        <v>https://alsi.kz/ru/catalog/kartridzhi-dlya-struynykh-printerov-mfu-plotterov/nabor-chernil-nrg-cpi2grn-cpi2grn/</v>
      </c>
    </row>
    <row r="1788" spans="1:5" ht="15" outlineLevel="3">
      <c r="A1788" s="18">
        <v>6893</v>
      </c>
      <c r="B1788" s="18" t="s">
        <v>5727</v>
      </c>
      <c r="C1788" s="19" t="s">
        <v>5728</v>
      </c>
      <c r="D1788" s="18" t="s">
        <v>5724</v>
      </c>
      <c r="E1788" s="20" t="str">
        <f>HYPERLINK("https://alsi.kz/ru/catalog/kartridzhi-dlya-struynykh-printerov-mfu-plotterov/nabor-chernil-nrg-cpi2red-cpi2red/","https://alsi.kz/ru/catalog/kartridzhi-dlya-struynykh-printerov-mfu-plotterov/nabor-chernil-nrg-cpi2red-cpi2red/")</f>
        <v>https://alsi.kz/ru/catalog/kartridzhi-dlya-struynykh-printerov-mfu-plotterov/nabor-chernil-nrg-cpi2red-cpi2red/</v>
      </c>
    </row>
    <row r="1789" spans="1:5" ht="15" outlineLevel="3">
      <c r="A1789" s="18">
        <v>1783</v>
      </c>
      <c r="B1789" s="18" t="s">
        <v>5729</v>
      </c>
      <c r="C1789" s="19" t="s">
        <v>5730</v>
      </c>
      <c r="D1789" s="18" t="s">
        <v>5724</v>
      </c>
      <c r="E1789" s="20" t="str">
        <f>HYPERLINK("https://alsi.kz/ru/catalog/kartridzhi-dlya-struynykh-printerov-mfu-plotterov/nabor-chernil-nrg-cpi2ylw-cpi2ylw/","https://alsi.kz/ru/catalog/kartridzhi-dlya-struynykh-printerov-mfu-plotterov/nabor-chernil-nrg-cpi2ylw-cpi2ylw/")</f>
        <v>https://alsi.kz/ru/catalog/kartridzhi-dlya-struynykh-printerov-mfu-plotterov/nabor-chernil-nrg-cpi2ylw-cpi2ylw/</v>
      </c>
    </row>
    <row r="1790" spans="1:5" ht="15" outlineLevel="3">
      <c r="A1790" s="18">
        <v>1974</v>
      </c>
      <c r="B1790" s="18" t="s">
        <v>5731</v>
      </c>
      <c r="C1790" s="19" t="s">
        <v>5732</v>
      </c>
      <c r="D1790" s="18" t="s">
        <v>5733</v>
      </c>
      <c r="E1790" s="20" t="str">
        <f>HYPERLINK("https://alsi.kz/ru/catalog/kartridzhi-dlya-struynykh-printerov-mfu-plotterov/nabor-chernil-nrg-cpi6blk-cpi6blk/","https://alsi.kz/ru/catalog/kartridzhi-dlya-struynykh-printerov-mfu-plotterov/nabor-chernil-nrg-cpi6blk-cpi6blk/")</f>
        <v>https://alsi.kz/ru/catalog/kartridzhi-dlya-struynykh-printerov-mfu-plotterov/nabor-chernil-nrg-cpi6blk-cpi6blk/</v>
      </c>
    </row>
    <row r="1791" spans="1:5" ht="15" outlineLevel="3">
      <c r="A1791" s="18">
        <v>5254</v>
      </c>
      <c r="B1791" s="18" t="s">
        <v>5734</v>
      </c>
      <c r="C1791" s="19" t="s">
        <v>5735</v>
      </c>
      <c r="D1791" s="18" t="s">
        <v>5736</v>
      </c>
      <c r="E1791" s="20" t="str">
        <f>HYPERLINK("https://alsi.kz/ru/catalog/kartridzhi-dlya-struynykh-printerov-mfu-plotterov/pechatayushchaya-golovka-hp-europe-c4800a-c4800a/","https://alsi.kz/ru/catalog/kartridzhi-dlya-struynykh-printerov-mfu-plotterov/pechatayushchaya-golovka-hp-europe-c4800a-c4800a/")</f>
        <v>https://alsi.kz/ru/catalog/kartridzhi-dlya-struynykh-printerov-mfu-plotterov/pechatayushchaya-golovka-hp-europe-c4800a-c4800a/</v>
      </c>
    </row>
    <row r="1792" spans="1:5" ht="15" outlineLevel="3">
      <c r="A1792" s="18">
        <v>170579</v>
      </c>
      <c r="B1792" s="18" t="s">
        <v>5737</v>
      </c>
      <c r="C1792" s="19" t="s">
        <v>5738</v>
      </c>
      <c r="D1792" s="18" t="s">
        <v>5739</v>
      </c>
      <c r="E1792" s="20" t="str">
        <f>HYPERLINK("https://alsi.kz/ru/catalog/kartridzhi-dlya-struynykh-printerov-mfu-plotterov/kartridj-canon-pfi-107bk-6705b001aa/","https://alsi.kz/ru/catalog/kartridzhi-dlya-struynykh-printerov-mfu-plotterov/kartridj-canon-pfi-107bk-6705b001aa/")</f>
        <v>https://alsi.kz/ru/catalog/kartridzhi-dlya-struynykh-printerov-mfu-plotterov/kartridj-canon-pfi-107bk-6705b001aa/</v>
      </c>
    </row>
    <row r="1793" spans="1:5" ht="15" outlineLevel="3">
      <c r="A1793" s="18">
        <v>170581</v>
      </c>
      <c r="B1793" s="18" t="s">
        <v>5740</v>
      </c>
      <c r="C1793" s="19" t="s">
        <v>5741</v>
      </c>
      <c r="D1793" s="18" t="s">
        <v>5742</v>
      </c>
      <c r="E1793" s="20" t="str">
        <f>HYPERLINK("https://alsi.kz/ru/catalog/kartridzhi-dlya-struynykh-printerov-mfu-plotterov/kartridj-canon-pfi-107m-6707b001aa/","https://alsi.kz/ru/catalog/kartridzhi-dlya-struynykh-printerov-mfu-plotterov/kartridj-canon-pfi-107m-6707b001aa/")</f>
        <v>https://alsi.kz/ru/catalog/kartridzhi-dlya-struynykh-printerov-mfu-plotterov/kartridj-canon-pfi-107m-6707b001aa/</v>
      </c>
    </row>
    <row r="1794" spans="1:5" ht="15" outlineLevel="3">
      <c r="A1794" s="18">
        <v>170582</v>
      </c>
      <c r="B1794" s="18" t="s">
        <v>5743</v>
      </c>
      <c r="C1794" s="19" t="s">
        <v>5744</v>
      </c>
      <c r="D1794" s="18" t="s">
        <v>5745</v>
      </c>
      <c r="E1794" s="20" t="str">
        <f>HYPERLINK("https://alsi.kz/ru/catalog/kartridzhi-dlya-struynykh-printerov-mfu-plotterov/kartridj-canon-pfi-107y-6708b001aa/","https://alsi.kz/ru/catalog/kartridzhi-dlya-struynykh-printerov-mfu-plotterov/kartridj-canon-pfi-107y-6708b001aa/")</f>
        <v>https://alsi.kz/ru/catalog/kartridzhi-dlya-struynykh-printerov-mfu-plotterov/kartridj-canon-pfi-107y-6708b001aa/</v>
      </c>
    </row>
    <row r="1795" spans="1:5" ht="15" outlineLevel="3">
      <c r="A1795" s="18">
        <v>238171</v>
      </c>
      <c r="B1795" s="18" t="s">
        <v>5746</v>
      </c>
      <c r="C1795" s="19" t="s">
        <v>5747</v>
      </c>
      <c r="D1795" s="18" t="s">
        <v>5748</v>
      </c>
      <c r="E1795" s="20" t="str">
        <f>HYPERLINK("https://alsi.kz/ru/catalog/kartridzhi-dlya-struynykh-printerov-mfu-plotterov/chernila-canon-cli-481-bk-2101c001/","https://alsi.kz/ru/catalog/kartridzhi-dlya-struynykh-printerov-mfu-plotterov/chernila-canon-cli-481-bk-2101c001/")</f>
        <v>https://alsi.kz/ru/catalog/kartridzhi-dlya-struynykh-printerov-mfu-plotterov/chernila-canon-cli-481-bk-2101c001/</v>
      </c>
    </row>
    <row r="1796" spans="1:5" ht="15" outlineLevel="3">
      <c r="A1796" s="18">
        <v>225991</v>
      </c>
      <c r="B1796" s="18" t="s">
        <v>5749</v>
      </c>
      <c r="C1796" s="19" t="s">
        <v>5750</v>
      </c>
      <c r="D1796" s="18" t="s">
        <v>5751</v>
      </c>
      <c r="E1796" s="20" t="str">
        <f>HYPERLINK("https://alsi.kz/ru/catalog/kartridzhi-dlya-struynykh-printerov-mfu-plotterov/chernila-canon-gi-46-4427c001/","https://alsi.kz/ru/catalog/kartridzhi-dlya-struynykh-printerov-mfu-plotterov/chernila-canon-gi-46-4427c001/")</f>
        <v>https://alsi.kz/ru/catalog/kartridzhi-dlya-struynykh-printerov-mfu-plotterov/chernila-canon-gi-46-4427c001/</v>
      </c>
    </row>
    <row r="1797" spans="1:5" ht="15" outlineLevel="3">
      <c r="A1797" s="18">
        <v>225992</v>
      </c>
      <c r="B1797" s="18" t="s">
        <v>5752</v>
      </c>
      <c r="C1797" s="19" t="s">
        <v>5753</v>
      </c>
      <c r="D1797" s="18" t="s">
        <v>5751</v>
      </c>
      <c r="E1797" s="20" t="str">
        <f>HYPERLINK("https://alsi.kz/ru/catalog/kartridzhi-dlya-struynykh-printerov-mfu-plotterov/chernila-canon-gi-46-4428c001/","https://alsi.kz/ru/catalog/kartridzhi-dlya-struynykh-printerov-mfu-plotterov/chernila-canon-gi-46-4428c001/")</f>
        <v>https://alsi.kz/ru/catalog/kartridzhi-dlya-struynykh-printerov-mfu-plotterov/chernila-canon-gi-46-4428c001/</v>
      </c>
    </row>
    <row r="1798" spans="1:5" ht="15" outlineLevel="3">
      <c r="A1798" s="18">
        <v>225993</v>
      </c>
      <c r="B1798" s="18" t="s">
        <v>5754</v>
      </c>
      <c r="C1798" s="19" t="s">
        <v>5755</v>
      </c>
      <c r="D1798" s="18" t="s">
        <v>5751</v>
      </c>
      <c r="E1798" s="20" t="str">
        <f>HYPERLINK("https://alsi.kz/ru/catalog/kartridzhi-dlya-struynykh-printerov-mfu-plotterov/chernila-canon-gi-46-4429c001/","https://alsi.kz/ru/catalog/kartridzhi-dlya-struynykh-printerov-mfu-plotterov/chernila-canon-gi-46-4429c001/")</f>
        <v>https://alsi.kz/ru/catalog/kartridzhi-dlya-struynykh-printerov-mfu-plotterov/chernila-canon-gi-46-4429c001/</v>
      </c>
    </row>
    <row r="1799" spans="1:5" ht="15" outlineLevel="3">
      <c r="A1799" s="18">
        <v>173341</v>
      </c>
      <c r="B1799" s="18" t="s">
        <v>5756</v>
      </c>
      <c r="C1799" s="19" t="s">
        <v>5757</v>
      </c>
      <c r="D1799" s="18" t="s">
        <v>5758</v>
      </c>
      <c r="E1799" s="20" t="str">
        <f>HYPERLINK("https://alsi.kz/ru/catalog/kartridzhi-dlya-struynykh-printerov-mfu-plotterov/chernila-canon-ink-gi-490-m-0665c001/","https://alsi.kz/ru/catalog/kartridzhi-dlya-struynykh-printerov-mfu-plotterov/chernila-canon-ink-gi-490-m-0665c001/")</f>
        <v>https://alsi.kz/ru/catalog/kartridzhi-dlya-struynykh-printerov-mfu-plotterov/chernila-canon-ink-gi-490-m-0665c001/</v>
      </c>
    </row>
    <row r="1800" spans="1:5" ht="15" outlineLevel="3">
      <c r="A1800" s="18">
        <v>238196</v>
      </c>
      <c r="B1800" s="18" t="s">
        <v>5759</v>
      </c>
      <c r="C1800" s="19" t="s">
        <v>5760</v>
      </c>
      <c r="D1800" s="18" t="s">
        <v>5761</v>
      </c>
      <c r="E1800" s="20" t="str">
        <f>HYPERLINK("https://alsi.kz/ru/catalog/kartridzhi-dlya-struynykh-printerov-mfu-plotterov/chernila-canon-pfi-121-6267c001/","https://alsi.kz/ru/catalog/kartridzhi-dlya-struynykh-printerov-mfu-plotterov/chernila-canon-pfi-121-6267c001/")</f>
        <v>https://alsi.kz/ru/catalog/kartridzhi-dlya-struynykh-printerov-mfu-plotterov/chernila-canon-pfi-121-6267c001/</v>
      </c>
    </row>
    <row r="1801" spans="1:5" ht="15" outlineLevel="3">
      <c r="A1801" s="18">
        <v>238197</v>
      </c>
      <c r="B1801" s="18" t="s">
        <v>5762</v>
      </c>
      <c r="C1801" s="19" t="s">
        <v>5763</v>
      </c>
      <c r="D1801" s="18" t="s">
        <v>5764</v>
      </c>
      <c r="E1801" s="20" t="str">
        <f>HYPERLINK("https://alsi.kz/ru/catalog/kartridzhi-dlya-struynykh-printerov-mfu-plotterov/chernila-canon-pfi-321-6269c001/","https://alsi.kz/ru/catalog/kartridzhi-dlya-struynykh-printerov-mfu-plotterov/chernila-canon-pfi-321-6269c001/")</f>
        <v>https://alsi.kz/ru/catalog/kartridzhi-dlya-struynykh-printerov-mfu-plotterov/chernila-canon-pfi-321-6269c001/</v>
      </c>
    </row>
    <row r="1802" spans="1:5" ht="15" outlineLevel="3">
      <c r="A1802" s="18" t="s">
        <v>5765</v>
      </c>
      <c r="B1802" s="18" t="s">
        <v>5766</v>
      </c>
      <c r="C1802" s="19" t="s">
        <v>5767</v>
      </c>
      <c r="D1802" s="18" t="s">
        <v>3863</v>
      </c>
      <c r="E1802" s="20" t="str">
        <f>HYPERLINK("https://alsi.kz/ru/catalog/kartridzhi-dlya-struynykh-printerov-mfu-plotterov/chernila-epson-c13t01l14a-ecotank-mx1xx-series-black-bottle-l-40-ml-c13t01l14a/","https://alsi.kz/ru/catalog/kartridzhi-dlya-struynykh-printerov-mfu-plotterov/chernila-epson-c13t01l14a-ecotank-mx1xx-series-black-bottle-l-40-ml-c13t01l14a/")</f>
        <v>https://alsi.kz/ru/catalog/kartridzhi-dlya-struynykh-printerov-mfu-plotterov/chernila-epson-c13t01l14a-ecotank-mx1xx-series-black-bottle-l-40-ml-c13t01l14a/</v>
      </c>
    </row>
    <row r="1803" spans="1:5" ht="15" outlineLevel="3">
      <c r="A1803" s="18" t="s">
        <v>5768</v>
      </c>
      <c r="B1803" s="18" t="s">
        <v>5769</v>
      </c>
      <c r="C1803" s="19" t="s">
        <v>5770</v>
      </c>
      <c r="D1803" s="18" t="s">
        <v>2457</v>
      </c>
      <c r="E1803" s="20" t="str">
        <f>HYPERLINK("https://alsi.kz/ru/catalog/kartridzhi-dlya-struynykh-printerov-mfu-plotterov/chernila-epson-c13t03v24a-101-ecotank-70ml-dlya-l4150l4160-goluboy-c13t03v24a/","https://alsi.kz/ru/catalog/kartridzhi-dlya-struynykh-printerov-mfu-plotterov/chernila-epson-c13t03v24a-101-ecotank-70ml-dlya-l4150l4160-goluboy-c13t03v24a/")</f>
        <v>https://alsi.kz/ru/catalog/kartridzhi-dlya-struynykh-printerov-mfu-plotterov/chernila-epson-c13t03v24a-101-ecotank-70ml-dlya-l4150l4160-goluboy-c13t03v24a/</v>
      </c>
    </row>
    <row r="1804" spans="1:5" ht="15" outlineLevel="3">
      <c r="A1804" s="18" t="s">
        <v>5771</v>
      </c>
      <c r="B1804" s="18" t="s">
        <v>5772</v>
      </c>
      <c r="C1804" s="19" t="s">
        <v>5773</v>
      </c>
      <c r="D1804" s="18" t="s">
        <v>2457</v>
      </c>
      <c r="E1804" s="20" t="str">
        <f>HYPERLINK("https://alsi.kz/ru/catalog/kartridzhi-dlya-struynykh-printerov-mfu-plotterov/chernila-epson-c13t03v34a-101-ecotank-70ml-dlya-l4150l4160-purpurnyy-c13t03v34a/","https://alsi.kz/ru/catalog/kartridzhi-dlya-struynykh-printerov-mfu-plotterov/chernila-epson-c13t03v34a-101-ecotank-70ml-dlya-l4150l4160-purpurnyy-c13t03v34a/")</f>
        <v>https://alsi.kz/ru/catalog/kartridzhi-dlya-struynykh-printerov-mfu-plotterov/chernila-epson-c13t03v34a-101-ecotank-70ml-dlya-l4150l4160-purpurnyy-c13t03v34a/</v>
      </c>
    </row>
    <row r="1805" spans="1:5" ht="15" outlineLevel="3">
      <c r="A1805" s="18" t="s">
        <v>5774</v>
      </c>
      <c r="B1805" s="18" t="s">
        <v>5775</v>
      </c>
      <c r="C1805" s="19" t="s">
        <v>5776</v>
      </c>
      <c r="D1805" s="18" t="s">
        <v>2457</v>
      </c>
      <c r="E1805" s="20" t="str">
        <f>HYPERLINK("https://alsi.kz/ru/catalog/kartridzhi-dlya-struynykh-printerov-mfu-plotterov/chernila-epson-c13t03v44a-101-ecotank-70ml-dlya-l4150l4160-jeltyy-c13t03v44a/","https://alsi.kz/ru/catalog/kartridzhi-dlya-struynykh-printerov-mfu-plotterov/chernila-epson-c13t03v44a-101-ecotank-70ml-dlya-l4150l4160-jeltyy-c13t03v44a/")</f>
        <v>https://alsi.kz/ru/catalog/kartridzhi-dlya-struynykh-printerov-mfu-plotterov/chernila-epson-c13t03v44a-101-ecotank-70ml-dlya-l4150l4160-jeltyy-c13t03v44a/</v>
      </c>
    </row>
    <row r="1806" spans="1:5" ht="15" outlineLevel="3">
      <c r="A1806" s="18" t="s">
        <v>5777</v>
      </c>
      <c r="B1806" s="18" t="s">
        <v>5778</v>
      </c>
      <c r="C1806" s="19" t="s">
        <v>5779</v>
      </c>
      <c r="D1806" s="18" t="s">
        <v>3863</v>
      </c>
      <c r="E1806" s="20" t="str">
        <f>HYPERLINK("https://alsi.kz/ru/catalog/kartridzhi-dlya-struynykh-printerov-mfu-plotterov/chernila-epson-c13t67314a-dlya-l8001800810850-chernyy-c13t67314a/","https://alsi.kz/ru/catalog/kartridzhi-dlya-struynykh-printerov-mfu-plotterov/chernila-epson-c13t67314a-dlya-l8001800810850-chernyy-c13t67314a/")</f>
        <v>https://alsi.kz/ru/catalog/kartridzhi-dlya-struynykh-printerov-mfu-plotterov/chernila-epson-c13t67314a-dlya-l8001800810850-chernyy-c13t67314a/</v>
      </c>
    </row>
    <row r="1807" spans="1:5" ht="15" outlineLevel="3">
      <c r="A1807" s="18" t="s">
        <v>5780</v>
      </c>
      <c r="B1807" s="18" t="s">
        <v>5781</v>
      </c>
      <c r="C1807" s="19" t="s">
        <v>5782</v>
      </c>
      <c r="D1807" s="18" t="s">
        <v>3863</v>
      </c>
      <c r="E1807" s="20" t="str">
        <f>HYPERLINK("https://alsi.kz/ru/catalog/kartridzhi-dlya-struynykh-printerov-mfu-plotterov/chernila-epson-c13t67324a-dlya-l8001800810850-goluboy-c13t67324a/","https://alsi.kz/ru/catalog/kartridzhi-dlya-struynykh-printerov-mfu-plotterov/chernila-epson-c13t67324a-dlya-l8001800810850-goluboy-c13t67324a/")</f>
        <v>https://alsi.kz/ru/catalog/kartridzhi-dlya-struynykh-printerov-mfu-plotterov/chernila-epson-c13t67324a-dlya-l8001800810850-goluboy-c13t67324a/</v>
      </c>
    </row>
    <row r="1808" spans="1:5" ht="15" outlineLevel="3">
      <c r="A1808" s="18" t="s">
        <v>5783</v>
      </c>
      <c r="B1808" s="18" t="s">
        <v>5784</v>
      </c>
      <c r="C1808" s="19" t="s">
        <v>5785</v>
      </c>
      <c r="D1808" s="18" t="s">
        <v>3863</v>
      </c>
      <c r="E1808" s="20" t="str">
        <f>HYPERLINK("https://alsi.kz/ru/catalog/kartridzhi-dlya-struynykh-printerov-mfu-plotterov/chernila-epson-c13t67334a-dlya-l8001800810850-purpurnyy-c13t67334a/","https://alsi.kz/ru/catalog/kartridzhi-dlya-struynykh-printerov-mfu-plotterov/chernila-epson-c13t67334a-dlya-l8001800810850-purpurnyy-c13t67334a/")</f>
        <v>https://alsi.kz/ru/catalog/kartridzhi-dlya-struynykh-printerov-mfu-plotterov/chernila-epson-c13t67334a-dlya-l8001800810850-purpurnyy-c13t67334a/</v>
      </c>
    </row>
    <row r="1809" spans="1:5" ht="15" outlineLevel="3">
      <c r="A1809" s="18" t="s">
        <v>5786</v>
      </c>
      <c r="B1809" s="18" t="s">
        <v>5787</v>
      </c>
      <c r="C1809" s="19" t="s">
        <v>5788</v>
      </c>
      <c r="D1809" s="18" t="s">
        <v>3863</v>
      </c>
      <c r="E1809" s="20" t="str">
        <f>HYPERLINK("https://alsi.kz/ru/catalog/kartridzhi-dlya-struynykh-printerov-mfu-plotterov/chernila-epson-c13t67344a-dlya-l8001800810850-jeltyy-c13t67344a/","https://alsi.kz/ru/catalog/kartridzhi-dlya-struynykh-printerov-mfu-plotterov/chernila-epson-c13t67344a-dlya-l8001800810850-jeltyy-c13t67344a/")</f>
        <v>https://alsi.kz/ru/catalog/kartridzhi-dlya-struynykh-printerov-mfu-plotterov/chernila-epson-c13t67344a-dlya-l8001800810850-jeltyy-c13t67344a/</v>
      </c>
    </row>
    <row r="1810" spans="1:5" ht="15" outlineLevel="3">
      <c r="A1810" s="18" t="s">
        <v>5789</v>
      </c>
      <c r="B1810" s="18" t="s">
        <v>5790</v>
      </c>
      <c r="C1810" s="19" t="s">
        <v>5791</v>
      </c>
      <c r="D1810" s="18" t="s">
        <v>3863</v>
      </c>
      <c r="E1810" s="20" t="str">
        <f>HYPERLINK("https://alsi.kz/ru/catalog/kartridzhi-dlya-struynykh-printerov-mfu-plotterov/chernila-epson-c13t67354a-dlya-l8001800810850-svetlo-goluboy-c13t67354a/","https://alsi.kz/ru/catalog/kartridzhi-dlya-struynykh-printerov-mfu-plotterov/chernila-epson-c13t67354a-dlya-l8001800810850-svetlo-goluboy-c13t67354a/")</f>
        <v>https://alsi.kz/ru/catalog/kartridzhi-dlya-struynykh-printerov-mfu-plotterov/chernila-epson-c13t67354a-dlya-l8001800810850-svetlo-goluboy-c13t67354a/</v>
      </c>
    </row>
    <row r="1811" spans="1:5" ht="15" outlineLevel="3">
      <c r="A1811" s="18" t="s">
        <v>5792</v>
      </c>
      <c r="B1811" s="18" t="s">
        <v>5793</v>
      </c>
      <c r="C1811" s="19" t="s">
        <v>5794</v>
      </c>
      <c r="D1811" s="18" t="s">
        <v>3863</v>
      </c>
      <c r="E1811" s="20" t="str">
        <f>HYPERLINK("https://alsi.kz/ru/catalog/kartridzhi-dlya-struynykh-printerov-mfu-plotterov/chernila-epson-c13t67364a-dlya-l8001800810850-svetlo-purpurnyy-c13t67364a/","https://alsi.kz/ru/catalog/kartridzhi-dlya-struynykh-printerov-mfu-plotterov/chernila-epson-c13t67364a-dlya-l8001800810850-svetlo-purpurnyy-c13t67364a/")</f>
        <v>https://alsi.kz/ru/catalog/kartridzhi-dlya-struynykh-printerov-mfu-plotterov/chernila-epson-c13t67364a-dlya-l8001800810850-svetlo-purpurnyy-c13t67364a/</v>
      </c>
    </row>
    <row r="1812" spans="1:5" ht="15" outlineLevel="3">
      <c r="A1812" s="18">
        <v>165916</v>
      </c>
      <c r="B1812" s="18" t="s">
        <v>5795</v>
      </c>
      <c r="C1812" s="19" t="s">
        <v>5796</v>
      </c>
      <c r="D1812" s="18" t="s">
        <v>5797</v>
      </c>
      <c r="E1812" s="20" t="str">
        <f>HYPERLINK("https://alsi.kz/ru/catalog/kartridzhi-dlya-struynykh-printerov-mfu-plotterov/butylka-hp-europe-m0h55ae-m0h55ae/","https://alsi.kz/ru/catalog/kartridzhi-dlya-struynykh-printerov-mfu-plotterov/butylka-hp-europe-m0h55ae-m0h55ae/")</f>
        <v>https://alsi.kz/ru/catalog/kartridzhi-dlya-struynykh-printerov-mfu-plotterov/butylka-hp-europe-m0h55ae-m0h55ae/</v>
      </c>
    </row>
    <row r="1813" spans="1:5" ht="15" outlineLevel="3">
      <c r="A1813" s="18" t="s">
        <v>5798</v>
      </c>
      <c r="B1813" s="18" t="s">
        <v>5799</v>
      </c>
      <c r="C1813" s="19" t="s">
        <v>5800</v>
      </c>
      <c r="D1813" s="18" t="s">
        <v>3843</v>
      </c>
      <c r="E1813" s="20" t="str">
        <f>HYPERLINK("https://alsi.kz/ru/catalog/kartridzhi-dlya-struynykh-printerov-mfu-plotterov/ekonomichnyy-nabor-iz-chetyreh-konteynerov-s-chernilami-epson-seriya-664-c13t66464a/","https://alsi.kz/ru/catalog/kartridzhi-dlya-struynykh-printerov-mfu-plotterov/ekonomichnyy-nabor-iz-chetyreh-konteynerov-s-chernilami-epson-seriya-664-c13t66464a/")</f>
        <v>https://alsi.kz/ru/catalog/kartridzhi-dlya-struynykh-printerov-mfu-plotterov/ekonomichnyy-nabor-iz-chetyreh-konteynerov-s-chernilami-epson-seriya-664-c13t66464a/</v>
      </c>
    </row>
    <row r="1814" spans="1:5" ht="15" outlineLevel="2">
      <c r="A1814" s="15" t="s">
        <v>5801</v>
      </c>
      <c r="B1814" s="16"/>
      <c r="C1814" s="16"/>
      <c r="D1814" s="17"/>
      <c r="E1814" s="14" t="str">
        <f>HYPERLINK("http://alsi.kz/ru/catalog/tonery/","http://alsi.kz/ru/catalog/tonery/")</f>
        <v>http://alsi.kz/ru/catalog/tonery/</v>
      </c>
    </row>
    <row r="1815" spans="1:5" ht="15" outlineLevel="3">
      <c r="A1815" s="18">
        <v>225200</v>
      </c>
      <c r="B1815" s="18" t="s">
        <v>5802</v>
      </c>
      <c r="C1815" s="19" t="s">
        <v>5803</v>
      </c>
      <c r="D1815" s="18" t="s">
        <v>5804</v>
      </c>
      <c r="E1815" s="20" t="str">
        <f>HYPERLINK("https://alsi.kz/ru/catalog/tonery/toner-canon-c-exv-63-5142c002/","https://alsi.kz/ru/catalog/tonery/toner-canon-c-exv-63-5142c002/")</f>
        <v>https://alsi.kz/ru/catalog/tonery/toner-canon-c-exv-63-5142c002/</v>
      </c>
    </row>
    <row r="1816" spans="1:5" ht="15" outlineLevel="3">
      <c r="A1816" s="18">
        <v>233114</v>
      </c>
      <c r="B1816" s="18" t="s">
        <v>5805</v>
      </c>
      <c r="C1816" s="19" t="s">
        <v>5806</v>
      </c>
      <c r="D1816" s="18" t="s">
        <v>5807</v>
      </c>
      <c r="E1816" s="20" t="str">
        <f>HYPERLINK("https://alsi.kz/ru/catalog/tonery/toner-canon-c-exv-64-5753c002/","https://alsi.kz/ru/catalog/tonery/toner-canon-c-exv-64-5753c002/")</f>
        <v>https://alsi.kz/ru/catalog/tonery/toner-canon-c-exv-64-5753c002/</v>
      </c>
    </row>
    <row r="1817" spans="1:5" ht="15" outlineLevel="3">
      <c r="A1817" s="18">
        <v>233115</v>
      </c>
      <c r="B1817" s="18" t="s">
        <v>5808</v>
      </c>
      <c r="C1817" s="19" t="s">
        <v>5809</v>
      </c>
      <c r="D1817" s="18" t="s">
        <v>5810</v>
      </c>
      <c r="E1817" s="20" t="str">
        <f>HYPERLINK("https://alsi.kz/ru/catalog/tonery/toner-canon-c-exv-64-5754c002/","https://alsi.kz/ru/catalog/tonery/toner-canon-c-exv-64-5754c002/")</f>
        <v>https://alsi.kz/ru/catalog/tonery/toner-canon-c-exv-64-5754c002/</v>
      </c>
    </row>
    <row r="1818" spans="1:5" ht="15" outlineLevel="3">
      <c r="A1818" s="18">
        <v>233117</v>
      </c>
      <c r="B1818" s="18" t="s">
        <v>5811</v>
      </c>
      <c r="C1818" s="19" t="s">
        <v>5812</v>
      </c>
      <c r="D1818" s="18" t="s">
        <v>5810</v>
      </c>
      <c r="E1818" s="20" t="str">
        <f>HYPERLINK("https://alsi.kz/ru/catalog/tonery/toner-canon-c-exv-64-5755c002/","https://alsi.kz/ru/catalog/tonery/toner-canon-c-exv-64-5755c002/")</f>
        <v>https://alsi.kz/ru/catalog/tonery/toner-canon-c-exv-64-5755c002/</v>
      </c>
    </row>
    <row r="1819" spans="1:5" ht="15" outlineLevel="3">
      <c r="A1819" s="18">
        <v>233116</v>
      </c>
      <c r="B1819" s="18" t="s">
        <v>5813</v>
      </c>
      <c r="C1819" s="19" t="s">
        <v>5814</v>
      </c>
      <c r="D1819" s="18" t="s">
        <v>5810</v>
      </c>
      <c r="E1819" s="20" t="str">
        <f>HYPERLINK("https://alsi.kz/ru/catalog/tonery/toner-canon-c-exv-64-5756c002/","https://alsi.kz/ru/catalog/tonery/toner-canon-c-exv-64-5756c002/")</f>
        <v>https://alsi.kz/ru/catalog/tonery/toner-canon-c-exv-64-5756c002/</v>
      </c>
    </row>
    <row r="1820" spans="1:5" ht="15" outlineLevel="3">
      <c r="A1820" s="18">
        <v>233316</v>
      </c>
      <c r="B1820" s="18" t="s">
        <v>5815</v>
      </c>
      <c r="C1820" s="19" t="s">
        <v>5816</v>
      </c>
      <c r="D1820" s="18" t="s">
        <v>5817</v>
      </c>
      <c r="E1820" s="20" t="str">
        <f>HYPERLINK("https://alsi.kz/ru/catalog/tonery/toner-canon-c-exv-67-5746c002/","https://alsi.kz/ru/catalog/tonery/toner-canon-c-exv-67-5746c002/")</f>
        <v>https://alsi.kz/ru/catalog/tonery/toner-canon-c-exv-67-5746c002/</v>
      </c>
    </row>
    <row r="1821" spans="1:5" ht="15" outlineLevel="3">
      <c r="A1821" s="18">
        <v>62506</v>
      </c>
      <c r="B1821" s="18" t="s">
        <v>5818</v>
      </c>
      <c r="C1821" s="19" t="s">
        <v>5819</v>
      </c>
      <c r="D1821" s="18" t="s">
        <v>5820</v>
      </c>
      <c r="E1821" s="20" t="str">
        <f>HYPERLINK("https://alsi.kz/ru/catalog/tonery/toner-canon-c-exv22-c-exv22/","https://alsi.kz/ru/catalog/tonery/toner-canon-c-exv22-c-exv22/")</f>
        <v>https://alsi.kz/ru/catalog/tonery/toner-canon-c-exv22-c-exv22/</v>
      </c>
    </row>
    <row r="1822" spans="1:5" ht="15" outlineLevel="3">
      <c r="A1822" s="18">
        <v>127062</v>
      </c>
      <c r="B1822" s="18" t="s">
        <v>5821</v>
      </c>
      <c r="C1822" s="19" t="s">
        <v>5822</v>
      </c>
      <c r="D1822" s="18" t="s">
        <v>5823</v>
      </c>
      <c r="E1822" s="20" t="str">
        <f>HYPERLINK("https://alsi.kz/ru/catalog/tonery/toner-canon-cexv28-2789b002/","https://alsi.kz/ru/catalog/tonery/toner-canon-cexv28-2789b002/")</f>
        <v>https://alsi.kz/ru/catalog/tonery/toner-canon-cexv28-2789b002/</v>
      </c>
    </row>
    <row r="1823" spans="1:5" ht="15" outlineLevel="3">
      <c r="A1823" s="18">
        <v>127065</v>
      </c>
      <c r="B1823" s="18" t="s">
        <v>5824</v>
      </c>
      <c r="C1823" s="19" t="s">
        <v>5825</v>
      </c>
      <c r="D1823" s="18" t="s">
        <v>4981</v>
      </c>
      <c r="E1823" s="20" t="str">
        <f>HYPERLINK("https://alsi.kz/ru/catalog/tonery/toner-canon-cexv28-2793b002/","https://alsi.kz/ru/catalog/tonery/toner-canon-cexv28-2793b002/")</f>
        <v>https://alsi.kz/ru/catalog/tonery/toner-canon-cexv28-2793b002/</v>
      </c>
    </row>
    <row r="1824" spans="1:5" ht="15" outlineLevel="3">
      <c r="A1824" s="18">
        <v>127063</v>
      </c>
      <c r="B1824" s="18" t="s">
        <v>5826</v>
      </c>
      <c r="C1824" s="19" t="s">
        <v>5827</v>
      </c>
      <c r="D1824" s="18" t="s">
        <v>4981</v>
      </c>
      <c r="E1824" s="20" t="str">
        <f>HYPERLINK("https://alsi.kz/ru/catalog/tonery/toner-canon-cexv28-2797b002/","https://alsi.kz/ru/catalog/tonery/toner-canon-cexv28-2797b002/")</f>
        <v>https://alsi.kz/ru/catalog/tonery/toner-canon-cexv28-2797b002/</v>
      </c>
    </row>
    <row r="1825" spans="1:5" ht="15" outlineLevel="3">
      <c r="A1825" s="18">
        <v>127064</v>
      </c>
      <c r="B1825" s="18" t="s">
        <v>5828</v>
      </c>
      <c r="C1825" s="19" t="s">
        <v>5829</v>
      </c>
      <c r="D1825" s="18" t="s">
        <v>4981</v>
      </c>
      <c r="E1825" s="20" t="str">
        <f>HYPERLINK("https://alsi.kz/ru/catalog/tonery/toner-canon-cexv28-2801b002/","https://alsi.kz/ru/catalog/tonery/toner-canon-cexv28-2801b002/")</f>
        <v>https://alsi.kz/ru/catalog/tonery/toner-canon-cexv28-2801b002/</v>
      </c>
    </row>
    <row r="1826" spans="1:5" ht="15" outlineLevel="3">
      <c r="A1826" s="18">
        <v>158593</v>
      </c>
      <c r="B1826" s="18" t="s">
        <v>5830</v>
      </c>
      <c r="C1826" s="19" t="s">
        <v>5831</v>
      </c>
      <c r="D1826" s="18" t="s">
        <v>5832</v>
      </c>
      <c r="E1826" s="20" t="str">
        <f>HYPERLINK("https://alsi.kz/ru/catalog/tonery/toner-canon-c-exv42-6908b002aa/","https://alsi.kz/ru/catalog/tonery/toner-canon-c-exv42-6908b002aa/")</f>
        <v>https://alsi.kz/ru/catalog/tonery/toner-canon-c-exv42-6908b002aa/</v>
      </c>
    </row>
    <row r="1827" spans="1:5" ht="15" outlineLevel="3">
      <c r="A1827" s="18">
        <v>160839</v>
      </c>
      <c r="B1827" s="18" t="s">
        <v>5833</v>
      </c>
      <c r="C1827" s="19" t="s">
        <v>5834</v>
      </c>
      <c r="D1827" s="18" t="s">
        <v>5835</v>
      </c>
      <c r="E1827" s="20" t="str">
        <f>HYPERLINK("https://alsi.kz/ru/catalog/tonery/toner-canon-8524b002-8524b002/","https://alsi.kz/ru/catalog/tonery/toner-canon-8524b002-8524b002/")</f>
        <v>https://alsi.kz/ru/catalog/tonery/toner-canon-8524b002-8524b002/</v>
      </c>
    </row>
    <row r="1828" spans="1:5" ht="15" outlineLevel="3">
      <c r="A1828" s="18">
        <v>160840</v>
      </c>
      <c r="B1828" s="18" t="s">
        <v>5836</v>
      </c>
      <c r="C1828" s="19" t="s">
        <v>5837</v>
      </c>
      <c r="D1828" s="18" t="s">
        <v>5838</v>
      </c>
      <c r="E1828" s="20" t="str">
        <f>HYPERLINK("https://alsi.kz/ru/catalog/tonery/toner-canon-8525b002-8525b002/","https://alsi.kz/ru/catalog/tonery/toner-canon-8525b002-8525b002/")</f>
        <v>https://alsi.kz/ru/catalog/tonery/toner-canon-8525b002-8525b002/</v>
      </c>
    </row>
    <row r="1829" spans="1:5" ht="15" outlineLevel="3">
      <c r="A1829" s="18">
        <v>160841</v>
      </c>
      <c r="B1829" s="18" t="s">
        <v>5839</v>
      </c>
      <c r="C1829" s="19" t="s">
        <v>5840</v>
      </c>
      <c r="D1829" s="18" t="s">
        <v>5841</v>
      </c>
      <c r="E1829" s="20" t="str">
        <f>HYPERLINK("https://alsi.kz/ru/catalog/tonery/toner-canon-8526b002-8526b002/","https://alsi.kz/ru/catalog/tonery/toner-canon-8526b002-8526b002/")</f>
        <v>https://alsi.kz/ru/catalog/tonery/toner-canon-8526b002-8526b002/</v>
      </c>
    </row>
    <row r="1830" spans="1:5" ht="15" outlineLevel="3">
      <c r="A1830" s="18">
        <v>160842</v>
      </c>
      <c r="B1830" s="18" t="s">
        <v>5842</v>
      </c>
      <c r="C1830" s="19" t="s">
        <v>5843</v>
      </c>
      <c r="D1830" s="18" t="s">
        <v>5844</v>
      </c>
      <c r="E1830" s="20" t="str">
        <f>HYPERLINK("https://alsi.kz/ru/catalog/tonery/toner-canon-8527b002-8527b002/","https://alsi.kz/ru/catalog/tonery/toner-canon-8527b002-8527b002/")</f>
        <v>https://alsi.kz/ru/catalog/tonery/toner-canon-8527b002-8527b002/</v>
      </c>
    </row>
    <row r="1831" spans="1:5" ht="15" outlineLevel="3">
      <c r="A1831" s="18">
        <v>173438</v>
      </c>
      <c r="B1831" s="18" t="s">
        <v>5845</v>
      </c>
      <c r="C1831" s="19" t="s">
        <v>5846</v>
      </c>
      <c r="D1831" s="18" t="s">
        <v>5847</v>
      </c>
      <c r="E1831" s="20" t="str">
        <f>HYPERLINK("https://alsi.kz/ru/catalog/tonery/toner-canon-cexv51-magenta-0483c002aa/","https://alsi.kz/ru/catalog/tonery/toner-canon-cexv51-magenta-0483c002aa/")</f>
        <v>https://alsi.kz/ru/catalog/tonery/toner-canon-cexv51-magenta-0483c002aa/</v>
      </c>
    </row>
    <row r="1832" spans="1:5" ht="15" outlineLevel="3">
      <c r="A1832" s="18">
        <v>173439</v>
      </c>
      <c r="B1832" s="18" t="s">
        <v>5848</v>
      </c>
      <c r="C1832" s="19" t="s">
        <v>5849</v>
      </c>
      <c r="D1832" s="18" t="s">
        <v>5850</v>
      </c>
      <c r="E1832" s="20" t="str">
        <f>HYPERLINK("https://alsi.kz/ru/catalog/tonery/toner-canon-cexv51-yellow-0484c002aa/","https://alsi.kz/ru/catalog/tonery/toner-canon-cexv51-yellow-0484c002aa/")</f>
        <v>https://alsi.kz/ru/catalog/tonery/toner-canon-cexv51-yellow-0484c002aa/</v>
      </c>
    </row>
    <row r="1833" spans="1:5" ht="15" outlineLevel="3">
      <c r="A1833" s="18">
        <v>173363</v>
      </c>
      <c r="B1833" s="18" t="s">
        <v>5851</v>
      </c>
      <c r="C1833" s="19" t="s">
        <v>5852</v>
      </c>
      <c r="D1833" s="18" t="s">
        <v>5853</v>
      </c>
      <c r="E1833" s="20" t="str">
        <f>HYPERLINK("https://alsi.kz/ru/catalog/tonery/toner-canon-c-exv54-bk-1394c002aa/","https://alsi.kz/ru/catalog/tonery/toner-canon-c-exv54-bk-1394c002aa/")</f>
        <v>https://alsi.kz/ru/catalog/tonery/toner-canon-c-exv54-bk-1394c002aa/</v>
      </c>
    </row>
    <row r="1834" spans="1:5" ht="15" outlineLevel="3">
      <c r="A1834" s="18">
        <v>173365</v>
      </c>
      <c r="B1834" s="18" t="s">
        <v>5854</v>
      </c>
      <c r="C1834" s="19" t="s">
        <v>5855</v>
      </c>
      <c r="D1834" s="18" t="s">
        <v>5856</v>
      </c>
      <c r="E1834" s="20" t="str">
        <f>HYPERLINK("https://alsi.kz/ru/catalog/tonery/toner-canon-c-exv54-c-1395c002aa/","https://alsi.kz/ru/catalog/tonery/toner-canon-c-exv54-c-1395c002aa/")</f>
        <v>https://alsi.kz/ru/catalog/tonery/toner-canon-c-exv54-c-1395c002aa/</v>
      </c>
    </row>
    <row r="1835" spans="1:5" ht="15" outlineLevel="3">
      <c r="A1835" s="18">
        <v>173366</v>
      </c>
      <c r="B1835" s="18" t="s">
        <v>5857</v>
      </c>
      <c r="C1835" s="19" t="s">
        <v>5858</v>
      </c>
      <c r="D1835" s="18" t="s">
        <v>5859</v>
      </c>
      <c r="E1835" s="20" t="str">
        <f>HYPERLINK("https://alsi.kz/ru/catalog/tonery/toner-canon-c-exv54-m-1396c002aa/","https://alsi.kz/ru/catalog/tonery/toner-canon-c-exv54-m-1396c002aa/")</f>
        <v>https://alsi.kz/ru/catalog/tonery/toner-canon-c-exv54-m-1396c002aa/</v>
      </c>
    </row>
    <row r="1836" spans="1:5" ht="15" outlineLevel="3">
      <c r="A1836" s="18">
        <v>173364</v>
      </c>
      <c r="B1836" s="18" t="s">
        <v>5860</v>
      </c>
      <c r="C1836" s="19" t="s">
        <v>5861</v>
      </c>
      <c r="D1836" s="18" t="s">
        <v>5862</v>
      </c>
      <c r="E1836" s="20" t="str">
        <f>HYPERLINK("https://alsi.kz/ru/catalog/tonery/toner-canon-c-exv54-y-1397c002aa/","https://alsi.kz/ru/catalog/tonery/toner-canon-c-exv54-y-1397c002aa/")</f>
        <v>https://alsi.kz/ru/catalog/tonery/toner-canon-c-exv54-y-1397c002aa/</v>
      </c>
    </row>
    <row r="1837" spans="1:5" ht="15" outlineLevel="3">
      <c r="A1837" s="18">
        <v>207151</v>
      </c>
      <c r="B1837" s="18" t="s">
        <v>5863</v>
      </c>
      <c r="C1837" s="19" t="s">
        <v>5864</v>
      </c>
      <c r="D1837" s="18" t="s">
        <v>5865</v>
      </c>
      <c r="E1837" s="20" t="str">
        <f>HYPERLINK("https://alsi.kz/ru/catalog/tonery/toner-canon-c-exv60-4311c001/","https://alsi.kz/ru/catalog/tonery/toner-canon-c-exv60-4311c001/")</f>
        <v>https://alsi.kz/ru/catalog/tonery/toner-canon-c-exv60-4311c001/</v>
      </c>
    </row>
    <row r="1838" spans="1:5" ht="15" outlineLevel="3">
      <c r="A1838" s="18">
        <v>57906</v>
      </c>
      <c r="B1838" s="18" t="s">
        <v>5866</v>
      </c>
      <c r="C1838" s="19" t="s">
        <v>5867</v>
      </c>
      <c r="D1838" s="18" t="s">
        <v>4918</v>
      </c>
      <c r="E1838" s="20" t="str">
        <f>HYPERLINK("https://alsi.kz/ru/catalog/tonery/toner-canon-gp-215-gp-215-int/","https://alsi.kz/ru/catalog/tonery/toner-canon-gp-215-gp-215-int/")</f>
        <v>https://alsi.kz/ru/catalog/tonery/toner-canon-gp-215-gp-215-int/</v>
      </c>
    </row>
    <row r="1839" spans="1:5" ht="15" outlineLevel="3">
      <c r="A1839" s="18">
        <v>226530</v>
      </c>
      <c r="B1839" s="18" t="s">
        <v>5868</v>
      </c>
      <c r="C1839" s="19" t="s">
        <v>5869</v>
      </c>
      <c r="D1839" s="18" t="s">
        <v>5870</v>
      </c>
      <c r="E1839" s="20" t="str">
        <f>HYPERLINK("https://alsi.kz/ru/catalog/tonery/toner-canon-plotwave-345365-black-1284c001/","https://alsi.kz/ru/catalog/tonery/toner-canon-plotwave-345365-black-1284c001/")</f>
        <v>https://alsi.kz/ru/catalog/tonery/toner-canon-plotwave-345365-black-1284c001/</v>
      </c>
    </row>
    <row r="1840" spans="1:5" ht="15" outlineLevel="3">
      <c r="A1840" s="18">
        <v>66320</v>
      </c>
      <c r="B1840" s="18">
        <v>841140</v>
      </c>
      <c r="C1840" s="19" t="s">
        <v>5871</v>
      </c>
      <c r="D1840" s="18" t="s">
        <v>5872</v>
      </c>
      <c r="E1840" s="20" t="str">
        <f>HYPERLINK("https://alsi.kz/ru/catalog/tonery/toner-nashuatec-mpc3300-841140/","https://alsi.kz/ru/catalog/tonery/toner-nashuatec-mpc3300-841140/")</f>
        <v>https://alsi.kz/ru/catalog/tonery/toner-nashuatec-mpc3300-841140/</v>
      </c>
    </row>
    <row r="1841" spans="1:5" ht="15" outlineLevel="3">
      <c r="A1841" s="18">
        <v>53280</v>
      </c>
      <c r="B1841" s="18" t="s">
        <v>5873</v>
      </c>
      <c r="C1841" s="19" t="s">
        <v>5874</v>
      </c>
      <c r="D1841" s="18" t="s">
        <v>5875</v>
      </c>
      <c r="E1841" s="20" t="str">
        <f>HYPERLINK("https://alsi.kz/ru/catalog/tonery/toner-xerox-006r01282-006r01282/","https://alsi.kz/ru/catalog/tonery/toner-xerox-006r01282-006r01282/")</f>
        <v>https://alsi.kz/ru/catalog/tonery/toner-xerox-006r01282-006r01282/</v>
      </c>
    </row>
    <row r="1842" spans="1:5" ht="15" outlineLevel="3">
      <c r="A1842" s="18">
        <v>53279</v>
      </c>
      <c r="B1842" s="18" t="s">
        <v>5876</v>
      </c>
      <c r="C1842" s="19" t="s">
        <v>5877</v>
      </c>
      <c r="D1842" s="18" t="s">
        <v>5875</v>
      </c>
      <c r="E1842" s="20" t="str">
        <f>HYPERLINK("https://alsi.kz/ru/catalog/tonery/toner-xerox-006r01283-006r01283/","https://alsi.kz/ru/catalog/tonery/toner-xerox-006r01283-006r01283/")</f>
        <v>https://alsi.kz/ru/catalog/tonery/toner-xerox-006r01283-006r01283/</v>
      </c>
    </row>
    <row r="1843" spans="1:5" ht="15" outlineLevel="3">
      <c r="A1843" s="18">
        <v>199793</v>
      </c>
      <c r="B1843" s="18" t="s">
        <v>5878</v>
      </c>
      <c r="C1843" s="19" t="s">
        <v>5879</v>
      </c>
      <c r="D1843" s="18" t="s">
        <v>5880</v>
      </c>
      <c r="E1843" s="20" t="str">
        <f>HYPERLINK("https://alsi.kz/ru/catalog/tonery/toner-kartridj-canon-c-exv-59-3760c002/","https://alsi.kz/ru/catalog/tonery/toner-kartridj-canon-c-exv-59-3760c002/")</f>
        <v>https://alsi.kz/ru/catalog/tonery/toner-kartridj-canon-c-exv-59-3760c002/</v>
      </c>
    </row>
    <row r="1844" spans="1:5" ht="15" outlineLevel="3">
      <c r="A1844" s="18">
        <v>226515</v>
      </c>
      <c r="B1844" s="18" t="s">
        <v>5881</v>
      </c>
      <c r="C1844" s="19" t="s">
        <v>5882</v>
      </c>
      <c r="D1844" s="18" t="s">
        <v>5883</v>
      </c>
      <c r="E1844" s="20" t="str">
        <f>HYPERLINK("https://alsi.kz/ru/catalog/tonery/toner-kartridj-canon-imagepress-toner-t07-3642c001/","https://alsi.kz/ru/catalog/tonery/toner-kartridj-canon-imagepress-toner-t07-3642c001/")</f>
        <v>https://alsi.kz/ru/catalog/tonery/toner-kartridj-canon-imagepress-toner-t07-3642c001/</v>
      </c>
    </row>
    <row r="1845" spans="1:5" ht="15" outlineLevel="3">
      <c r="A1845" s="18">
        <v>226516</v>
      </c>
      <c r="B1845" s="18" t="s">
        <v>5884</v>
      </c>
      <c r="C1845" s="19" t="s">
        <v>5885</v>
      </c>
      <c r="D1845" s="18" t="s">
        <v>5886</v>
      </c>
      <c r="E1845" s="20" t="str">
        <f>HYPERLINK("https://alsi.kz/ru/catalog/tonery/toner-kartridj-canon-imagepress-toner-t07-3643c001/","https://alsi.kz/ru/catalog/tonery/toner-kartridj-canon-imagepress-toner-t07-3643c001/")</f>
        <v>https://alsi.kz/ru/catalog/tonery/toner-kartridj-canon-imagepress-toner-t07-3643c001/</v>
      </c>
    </row>
    <row r="1846" spans="1:5" ht="15" outlineLevel="3">
      <c r="A1846" s="18">
        <v>226517</v>
      </c>
      <c r="B1846" s="18" t="s">
        <v>5887</v>
      </c>
      <c r="C1846" s="19" t="s">
        <v>5888</v>
      </c>
      <c r="D1846" s="18" t="s">
        <v>5886</v>
      </c>
      <c r="E1846" s="20" t="str">
        <f>HYPERLINK("https://alsi.kz/ru/catalog/tonery/toner-kartridj-canon-imagepress-toner-t07-3644c001/","https://alsi.kz/ru/catalog/tonery/toner-kartridj-canon-imagepress-toner-t07-3644c001/")</f>
        <v>https://alsi.kz/ru/catalog/tonery/toner-kartridj-canon-imagepress-toner-t07-3644c001/</v>
      </c>
    </row>
    <row r="1847" spans="1:5" ht="15" outlineLevel="3">
      <c r="A1847" s="18">
        <v>215155</v>
      </c>
      <c r="B1847" s="18" t="s">
        <v>5889</v>
      </c>
      <c r="C1847" s="19" t="s">
        <v>5890</v>
      </c>
      <c r="D1847" s="18" t="s">
        <v>5891</v>
      </c>
      <c r="E1847" s="20" t="str">
        <f>HYPERLINK("https://alsi.kz/ru/catalog/tonery/toner-kartridj-hp-europe-black-original-laserjet-w1470a/","https://alsi.kz/ru/catalog/tonery/toner-kartridj-hp-europe-black-original-laserjet-w1470a/")</f>
        <v>https://alsi.kz/ru/catalog/tonery/toner-kartridj-hp-europe-black-original-laserjet-w1470a/</v>
      </c>
    </row>
    <row r="1848" spans="1:5" ht="15">
      <c r="A1848" s="8" t="s">
        <v>5892</v>
      </c>
      <c r="B1848" s="9"/>
      <c r="C1848" s="9"/>
      <c r="D1848" s="9"/>
      <c r="E1848" s="10"/>
    </row>
    <row r="1849" spans="1:5" ht="15" outlineLevel="1">
      <c r="A1849" s="11" t="s">
        <v>5893</v>
      </c>
      <c r="B1849" s="12"/>
      <c r="C1849" s="12"/>
      <c r="D1849" s="13"/>
      <c r="E1849" s="14" t="str">
        <f>HYPERLINK("http://alsi.kz/ru/catalog/antivirusy/","http://alsi.kz/ru/catalog/antivirusy/")</f>
        <v>http://alsi.kz/ru/catalog/antivirusy/</v>
      </c>
    </row>
    <row r="1850" spans="1:5" ht="15" outlineLevel="2">
      <c r="A1850" s="15" t="s">
        <v>5894</v>
      </c>
      <c r="B1850" s="16"/>
      <c r="C1850" s="16"/>
      <c r="D1850" s="17"/>
      <c r="E1850" s="14" t="str">
        <f>HYPERLINK("http://alsi.kz/ru/catalog/antivirus-kasperskogo/","http://alsi.kz/ru/catalog/antivirus-kasperskogo/")</f>
        <v>http://alsi.kz/ru/catalog/antivirus-kasperskogo/</v>
      </c>
    </row>
    <row r="1851" spans="1:5" ht="15" outlineLevel="3">
      <c r="A1851" s="18">
        <v>125792</v>
      </c>
      <c r="B1851" s="18" t="s">
        <v>5895</v>
      </c>
      <c r="C1851" s="19" t="s">
        <v>5896</v>
      </c>
      <c r="D1851" s="18" t="s">
        <v>5897</v>
      </c>
      <c r="E1851" s="20" t="str">
        <f>HYPERLINK("https://alsi.kz/ru/catalog/antivirus-kasperskogo/kaspersky-endpoint-security-for-business---select-stan-and-caucasus-edition-25-49-node-1-year-educa/","https://alsi.kz/ru/catalog/antivirus-kasperskogo/kaspersky-endpoint-security-for-business---select-stan-and-caucasus-edition-25-49-node-1-year-educa/")</f>
        <v>https://alsi.kz/ru/catalog/antivirus-kasperskogo/kaspersky-endpoint-security-for-business---select-stan-and-caucasus-edition-25-49-node-1-year-educa/</v>
      </c>
    </row>
    <row r="1852" spans="1:5" ht="15" outlineLevel="3">
      <c r="A1852" s="18">
        <v>101828</v>
      </c>
      <c r="B1852" s="18" t="s">
        <v>5898</v>
      </c>
      <c r="C1852" s="19" t="s">
        <v>5899</v>
      </c>
      <c r="D1852" s="18" t="s">
        <v>5900</v>
      </c>
      <c r="E1852" s="20" t="str">
        <f>HYPERLINK("https://alsi.kz/ru/catalog/antivirus-kasperskogo/kaspersky-small-office-security-2-for-personal-computers-cis-and-baltic-edition-5-workstation-1-yea/","https://alsi.kz/ru/catalog/antivirus-kasperskogo/kaspersky-small-office-security-2-for-personal-computers-cis-and-baltic-edition-5-workstation-1-yea/")</f>
        <v>https://alsi.kz/ru/catalog/antivirus-kasperskogo/kaspersky-small-office-security-2-for-personal-computers-cis-and-baltic-edition-5-workstation-1-yea/</v>
      </c>
    </row>
    <row r="1853" spans="1:5" ht="15" outlineLevel="3">
      <c r="A1853" s="18" t="s">
        <v>5901</v>
      </c>
      <c r="B1853" s="18" t="s">
        <v>5902</v>
      </c>
      <c r="C1853" s="19" t="s">
        <v>5903</v>
      </c>
      <c r="D1853" s="18" t="s">
        <v>5904</v>
      </c>
      <c r="E1853" s="20" t="str">
        <f>HYPERLINK("https://alsi.kz/ru/catalog/antivirus-kasperskogo/antivirus-kaspersky-cloud-password-manager-kazakhstan-edition-12-mes-1-pk-bazovyy-esd-kl19560da/","https://alsi.kz/ru/catalog/antivirus-kasperskogo/antivirus-kaspersky-cloud-password-manager-kazakhstan-edition-12-mes-1-pk-bazovyy-esd-kl19560da/")</f>
        <v>https://alsi.kz/ru/catalog/antivirus-kasperskogo/antivirus-kaspersky-cloud-password-manager-kazakhstan-edition-12-mes-1-pk-bazovyy-esd-kl19560da/</v>
      </c>
    </row>
    <row r="1854" spans="1:5" ht="15" outlineLevel="3">
      <c r="A1854" s="18" t="s">
        <v>5905</v>
      </c>
      <c r="B1854" s="18" t="s">
        <v>5906</v>
      </c>
      <c r="C1854" s="19" t="s">
        <v>5907</v>
      </c>
      <c r="D1854" s="18" t="s">
        <v>5908</v>
      </c>
      <c r="E1854" s="20" t="str">
        <f>HYPERLINK("https://alsi.kz/ru/catalog/antivirus-kasperskogo/antivirus-kaspersky-plus-kazakhstan-edition-12-mes-3-pk-bazovyy-box-kl10420ucfs_box/","https://alsi.kz/ru/catalog/antivirus-kasperskogo/antivirus-kaspersky-plus-kazakhstan-edition-12-mes-3-pk-bazovyy-box-kl10420ucfs_box/")</f>
        <v>https://alsi.kz/ru/catalog/antivirus-kasperskogo/antivirus-kaspersky-plus-kazakhstan-edition-12-mes-3-pk-bazovyy-box-kl10420ucfs_box/</v>
      </c>
    </row>
    <row r="1855" spans="1:5" ht="15" outlineLevel="3">
      <c r="A1855" s="18" t="s">
        <v>5909</v>
      </c>
      <c r="B1855" s="18" t="s">
        <v>5910</v>
      </c>
      <c r="C1855" s="19" t="s">
        <v>5911</v>
      </c>
      <c r="D1855" s="18" t="s">
        <v>5908</v>
      </c>
      <c r="E1855" s="20" t="str">
        <f>HYPERLINK("https://alsi.kz/ru/catalog/antivirus-kasperskogo/antivirus-kaspersky-plus-kazakhstan-edition-12-mes-3-pk-bazovyy-esd-kl10420dcfs/","https://alsi.kz/ru/catalog/antivirus-kasperskogo/antivirus-kaspersky-plus-kazakhstan-edition-12-mes-3-pk-bazovyy-esd-kl10420dcfs/")</f>
        <v>https://alsi.kz/ru/catalog/antivirus-kasperskogo/antivirus-kaspersky-plus-kazakhstan-edition-12-mes-3-pk-bazovyy-esd-kl10420dcfs/</v>
      </c>
    </row>
    <row r="1856" spans="1:5" ht="15" outlineLevel="3">
      <c r="A1856" s="18" t="s">
        <v>5912</v>
      </c>
      <c r="B1856" s="18" t="s">
        <v>5913</v>
      </c>
      <c r="C1856" s="19" t="s">
        <v>5914</v>
      </c>
      <c r="D1856" s="18" t="s">
        <v>5915</v>
      </c>
      <c r="E1856" s="20" t="str">
        <f>HYPERLINK("https://alsi.kz/ru/catalog/antivirus-kasperskogo/antivirus-kaspersky-plus-kazakhstan-edition-12-mes-5-pk-bazovyy-box-kl10420uefs_box/","https://alsi.kz/ru/catalog/antivirus-kasperskogo/antivirus-kaspersky-plus-kazakhstan-edition-12-mes-5-pk-bazovyy-box-kl10420uefs_box/")</f>
        <v>https://alsi.kz/ru/catalog/antivirus-kasperskogo/antivirus-kaspersky-plus-kazakhstan-edition-12-mes-5-pk-bazovyy-box-kl10420uefs_box/</v>
      </c>
    </row>
    <row r="1857" spans="1:5" ht="15" outlineLevel="3">
      <c r="A1857" s="18" t="s">
        <v>5916</v>
      </c>
      <c r="B1857" s="18" t="s">
        <v>5917</v>
      </c>
      <c r="C1857" s="19" t="s">
        <v>5918</v>
      </c>
      <c r="D1857" s="18" t="s">
        <v>5915</v>
      </c>
      <c r="E1857" s="20" t="str">
        <f>HYPERLINK("https://alsi.kz/ru/catalog/antivirus-kasperskogo/antivirus-kaspersky-plus-kazakhstan-edition-12-mes-5-pk-bazovyy-esd-kl10420defs/","https://alsi.kz/ru/catalog/antivirus-kasperskogo/antivirus-kaspersky-plus-kazakhstan-edition-12-mes-5-pk-bazovyy-esd-kl10420defs/")</f>
        <v>https://alsi.kz/ru/catalog/antivirus-kasperskogo/antivirus-kaspersky-plus-kazakhstan-edition-12-mes-5-pk-bazovyy-esd-kl10420defs/</v>
      </c>
    </row>
    <row r="1858" spans="1:5" ht="15" outlineLevel="3">
      <c r="A1858" s="18" t="s">
        <v>5919</v>
      </c>
      <c r="B1858" s="18" t="s">
        <v>5920</v>
      </c>
      <c r="C1858" s="19" t="s">
        <v>5921</v>
      </c>
      <c r="D1858" s="18" t="s">
        <v>5922</v>
      </c>
      <c r="E1858" s="20" t="str">
        <f>HYPERLINK("https://alsi.kz/ru/catalog/antivirus-kasperskogo/antivirus-kaspersky-safe-kids-kazakhstan-edition-12-mes-1-pk-bazovyy-esd-kl19620dafs/","https://alsi.kz/ru/catalog/antivirus-kasperskogo/antivirus-kaspersky-safe-kids-kazakhstan-edition-12-mes-1-pk-bazovyy-esd-kl19620dafs/")</f>
        <v>https://alsi.kz/ru/catalog/antivirus-kasperskogo/antivirus-kaspersky-safe-kids-kazakhstan-edition-12-mes-1-pk-bazovyy-esd-kl19620dafs/</v>
      </c>
    </row>
    <row r="1859" spans="1:5" ht="15" outlineLevel="3">
      <c r="A1859" s="18" t="s">
        <v>5923</v>
      </c>
      <c r="B1859" s="18" t="s">
        <v>5924</v>
      </c>
      <c r="C1859" s="19" t="s">
        <v>5925</v>
      </c>
      <c r="D1859" s="18" t="s">
        <v>5926</v>
      </c>
      <c r="E1859" s="20" t="str">
        <f>HYPERLINK("https://alsi.kz/ru/catalog/antivirus-kasperskogo/antivirus-kaspersky-secure-connection-kazakhstan-edition-12-mes-5-pk-bazovyy-esd-kl19870defs/","https://alsi.kz/ru/catalog/antivirus-kasperskogo/antivirus-kaspersky-secure-connection-kazakhstan-edition-12-mes-5-pk-bazovyy-esd-kl19870defs/")</f>
        <v>https://alsi.kz/ru/catalog/antivirus-kasperskogo/antivirus-kaspersky-secure-connection-kazakhstan-edition-12-mes-5-pk-bazovyy-esd-kl19870defs/</v>
      </c>
    </row>
    <row r="1860" spans="1:5" ht="15" outlineLevel="3">
      <c r="A1860" s="18" t="s">
        <v>5927</v>
      </c>
      <c r="B1860" s="18" t="s">
        <v>5928</v>
      </c>
      <c r="C1860" s="19" t="s">
        <v>5929</v>
      </c>
      <c r="D1860" s="18" t="s">
        <v>5930</v>
      </c>
      <c r="E1860" s="20" t="str">
        <f>HYPERLINK("https://alsi.kz/ru/catalog/antivirus-kasperskogo/antivirus-kaspersky-standard-kazakhstan-edition-12-mes-3-pk-bazovyy-box-kl10410ucfs_box/","https://alsi.kz/ru/catalog/antivirus-kasperskogo/antivirus-kaspersky-standard-kazakhstan-edition-12-mes-3-pk-bazovyy-box-kl10410ucfs_box/")</f>
        <v>https://alsi.kz/ru/catalog/antivirus-kasperskogo/antivirus-kaspersky-standard-kazakhstan-edition-12-mes-3-pk-bazovyy-box-kl10410ucfs_box/</v>
      </c>
    </row>
    <row r="1861" spans="1:5" ht="15" outlineLevel="3">
      <c r="A1861" s="18" t="s">
        <v>5931</v>
      </c>
      <c r="B1861" s="18" t="s">
        <v>5932</v>
      </c>
      <c r="C1861" s="19" t="s">
        <v>5933</v>
      </c>
      <c r="D1861" s="18" t="s">
        <v>5930</v>
      </c>
      <c r="E1861" s="20" t="str">
        <f>HYPERLINK("https://alsi.kz/ru/catalog/antivirus-kasperskogo/antivirus-kaspersky-standard-kazakhstan-edition-12-mes-3-pk-bazovyy-esd-kl10410dcfs/","https://alsi.kz/ru/catalog/antivirus-kasperskogo/antivirus-kaspersky-standard-kazakhstan-edition-12-mes-3-pk-bazovyy-esd-kl10410dcfs/")</f>
        <v>https://alsi.kz/ru/catalog/antivirus-kasperskogo/antivirus-kaspersky-standard-kazakhstan-edition-12-mes-3-pk-bazovyy-esd-kl10410dcfs/</v>
      </c>
    </row>
    <row r="1862" spans="1:5" ht="15" outlineLevel="3">
      <c r="A1862" s="18" t="s">
        <v>5934</v>
      </c>
      <c r="B1862" s="18" t="s">
        <v>5935</v>
      </c>
      <c r="C1862" s="19" t="s">
        <v>5936</v>
      </c>
      <c r="D1862" s="18" t="s">
        <v>5937</v>
      </c>
      <c r="E1862" s="20" t="str">
        <f>HYPERLINK("https://alsi.kz/ru/catalog/antivirus-kasperskogo/antivirus-kaspersky-standard-kazakhstan-edition-12-mes-5-pk-bazovyy-box-kl10410uefs_box/","https://alsi.kz/ru/catalog/antivirus-kasperskogo/antivirus-kaspersky-standard-kazakhstan-edition-12-mes-5-pk-bazovyy-box-kl10410uefs_box/")</f>
        <v>https://alsi.kz/ru/catalog/antivirus-kasperskogo/antivirus-kaspersky-standard-kazakhstan-edition-12-mes-5-pk-bazovyy-box-kl10410uefs_box/</v>
      </c>
    </row>
    <row r="1863" spans="1:5" ht="15" outlineLevel="3">
      <c r="A1863" s="18" t="s">
        <v>5938</v>
      </c>
      <c r="B1863" s="18" t="s">
        <v>5939</v>
      </c>
      <c r="C1863" s="19" t="s">
        <v>5940</v>
      </c>
      <c r="D1863" s="18" t="s">
        <v>5937</v>
      </c>
      <c r="E1863" s="20" t="str">
        <f>HYPERLINK("https://alsi.kz/ru/catalog/antivirus-kasperskogo/antivirus-kaspersky-standard-kazakhstan-edition-12-mes-5-pk-bazovyy-esd-kl10410defs/","https://alsi.kz/ru/catalog/antivirus-kasperskogo/antivirus-kaspersky-standard-kazakhstan-edition-12-mes-5-pk-bazovyy-esd-kl10410defs/")</f>
        <v>https://alsi.kz/ru/catalog/antivirus-kasperskogo/antivirus-kaspersky-standard-kazakhstan-edition-12-mes-5-pk-bazovyy-esd-kl10410defs/</v>
      </c>
    </row>
    <row r="1864" spans="1:5" ht="15" outlineLevel="2">
      <c r="A1864" s="15" t="s">
        <v>5941</v>
      </c>
      <c r="B1864" s="16"/>
      <c r="C1864" s="16"/>
      <c r="D1864" s="17"/>
      <c r="E1864" s="14" t="str">
        <f>HYPERLINK("http://alsi.kz/ru/catalog/antivirus-drweb/","http://alsi.kz/ru/catalog/antivirus-drweb/")</f>
        <v>http://alsi.kz/ru/catalog/antivirus-drweb/</v>
      </c>
    </row>
    <row r="1865" spans="1:5" ht="15" outlineLevel="3">
      <c r="A1865" s="18">
        <v>87712</v>
      </c>
      <c r="B1865" s="18" t="s">
        <v>5942</v>
      </c>
      <c r="C1865" s="19" t="s">
        <v>5943</v>
      </c>
      <c r="D1865" s="18" t="s">
        <v>5944</v>
      </c>
      <c r="E1865" s="20" t="str">
        <f>HYPERLINK("https://alsi.kz/ru/catalog/antivirus-drweb/dr-web-security-space-pro-na-12-mesyacev-na-2-pk-prodlenie-v-firmennom-konverte-bsw-w12-0002-2-/","https://alsi.kz/ru/catalog/antivirus-drweb/dr-web-security-space-pro-na-12-mesyacev-na-2-pk-prodlenie-v-firmennom-konverte-bsw-w12-0002-2-/")</f>
        <v>https://alsi.kz/ru/catalog/antivirus-drweb/dr-web-security-space-pro-na-12-mesyacev-na-2-pk-prodlenie-v-firmennom-konverte-bsw-w12-0002-2-/</v>
      </c>
    </row>
    <row r="1866" spans="1:5" ht="15" outlineLevel="3">
      <c r="A1866" s="18" t="s">
        <v>5945</v>
      </c>
      <c r="B1866" s="18" t="s">
        <v>5946</v>
      </c>
      <c r="C1866" s="19" t="s">
        <v>5947</v>
      </c>
      <c r="D1866" s="18" t="s">
        <v>5948</v>
      </c>
      <c r="E1866" s="20" t="str">
        <f>HYPERLINK("https://alsi.kz/ru/catalog/antivirus-drweb/drweb-security-space-na-12-m-1-pk-prodlenie-licenzii-lhw-bk-12m-1-b3/","https://alsi.kz/ru/catalog/antivirus-drweb/drweb-security-space-na-12-m-1-pk-prodlenie-licenzii-lhw-bk-12m-1-b3/")</f>
        <v>https://alsi.kz/ru/catalog/antivirus-drweb/drweb-security-space-na-12-m-1-pk-prodlenie-licenzii-lhw-bk-12m-1-b3/</v>
      </c>
    </row>
    <row r="1867" spans="1:5" ht="15" outlineLevel="3">
      <c r="A1867" s="18" t="s">
        <v>5949</v>
      </c>
      <c r="B1867" s="18" t="s">
        <v>5950</v>
      </c>
      <c r="C1867" s="19" t="s">
        <v>5951</v>
      </c>
      <c r="D1867" s="18" t="s">
        <v>5952</v>
      </c>
      <c r="E1867" s="20" t="str">
        <f>HYPERLINK("https://alsi.kz/ru/catalog/antivirus-drweb/antviirus-drweb-security-space-na-24-m-5-pk-prodlenie-lhw-bk-24m-5-b3/","https://alsi.kz/ru/catalog/antivirus-drweb/antviirus-drweb-security-space-na-24-m-5-pk-prodlenie-lhw-bk-24m-5-b3/")</f>
        <v>https://alsi.kz/ru/catalog/antivirus-drweb/antviirus-drweb-security-space-na-24-m-5-pk-prodlenie-lhw-bk-24m-5-b3/</v>
      </c>
    </row>
    <row r="1868" spans="1:5" ht="15" outlineLevel="3">
      <c r="A1868" s="18" t="s">
        <v>5953</v>
      </c>
      <c r="B1868" s="18" t="s">
        <v>5954</v>
      </c>
      <c r="C1868" s="19" t="s">
        <v>5955</v>
      </c>
      <c r="D1868" s="18" t="s">
        <v>5922</v>
      </c>
      <c r="E1868" s="20" t="str">
        <f>HYPERLINK("https://alsi.kz/ru/catalog/antivirus-drweb/antviirus-drweb-security-space-na-36-m-2-pk-prodlenie-lhw-bk-36m-2-b3/","https://alsi.kz/ru/catalog/antivirus-drweb/antviirus-drweb-security-space-na-36-m-2-pk-prodlenie-lhw-bk-36m-2-b3/")</f>
        <v>https://alsi.kz/ru/catalog/antivirus-drweb/antviirus-drweb-security-space-na-36-m-2-pk-prodlenie-lhw-bk-36m-2-b3/</v>
      </c>
    </row>
    <row r="1869" spans="1:5" ht="15" outlineLevel="3">
      <c r="A1869" s="18" t="s">
        <v>5956</v>
      </c>
      <c r="B1869" s="18" t="s">
        <v>5957</v>
      </c>
      <c r="C1869" s="19" t="s">
        <v>5958</v>
      </c>
      <c r="D1869" s="18" t="s">
        <v>5959</v>
      </c>
      <c r="E1869" s="20" t="str">
        <f>HYPERLINK("https://alsi.kz/ru/catalog/antivirus-drweb/antivirus-drweb-katana-na-12-m-1-pk-bazovyy-lhm-kk-12m-1-a3/","https://alsi.kz/ru/catalog/antivirus-drweb/antivirus-drweb-katana-na-12-m-1-pk-bazovyy-lhm-kk-12m-1-a3/")</f>
        <v>https://alsi.kz/ru/catalog/antivirus-drweb/antivirus-drweb-katana-na-12-m-1-pk-bazovyy-lhm-kk-12m-1-a3/</v>
      </c>
    </row>
    <row r="1870" spans="1:5" ht="15" outlineLevel="3">
      <c r="A1870" s="18" t="s">
        <v>5960</v>
      </c>
      <c r="B1870" s="18" t="s">
        <v>5961</v>
      </c>
      <c r="C1870" s="19" t="s">
        <v>5962</v>
      </c>
      <c r="D1870" s="18" t="s">
        <v>5963</v>
      </c>
      <c r="E1870" s="20" t="str">
        <f>HYPERLINK("https://alsi.kz/ru/catalog/antivirus-drweb/antivirus-drweb-katana-na-12-m-1-pk-prodlenie-lhm-kk-12m-1-b3/","https://alsi.kz/ru/catalog/antivirus-drweb/antivirus-drweb-katana-na-12-m-1-pk-prodlenie-lhm-kk-12m-1-b3/")</f>
        <v>https://alsi.kz/ru/catalog/antivirus-drweb/antivirus-drweb-katana-na-12-m-1-pk-prodlenie-lhm-kk-12m-1-b3/</v>
      </c>
    </row>
    <row r="1871" spans="1:5" ht="15" outlineLevel="3">
      <c r="A1871" s="18" t="s">
        <v>5964</v>
      </c>
      <c r="B1871" s="18" t="s">
        <v>5965</v>
      </c>
      <c r="C1871" s="19" t="s">
        <v>5966</v>
      </c>
      <c r="D1871" s="18" t="s">
        <v>5967</v>
      </c>
      <c r="E1871" s="20" t="str">
        <f>HYPERLINK("https://alsi.kz/ru/catalog/antivirus-drweb/antivirus-drweb-katana-na-12-m-2-pk-bazovyy-lhm-kk-12m-2-a3/","https://alsi.kz/ru/catalog/antivirus-drweb/antivirus-drweb-katana-na-12-m-2-pk-bazovyy-lhm-kk-12m-2-a3/")</f>
        <v>https://alsi.kz/ru/catalog/antivirus-drweb/antivirus-drweb-katana-na-12-m-2-pk-bazovyy-lhm-kk-12m-2-a3/</v>
      </c>
    </row>
    <row r="1872" spans="1:5" ht="15" outlineLevel="3">
      <c r="A1872" s="18" t="s">
        <v>5968</v>
      </c>
      <c r="B1872" s="18" t="s">
        <v>5969</v>
      </c>
      <c r="C1872" s="19" t="s">
        <v>5970</v>
      </c>
      <c r="D1872" s="18" t="s">
        <v>5971</v>
      </c>
      <c r="E1872" s="20" t="str">
        <f>HYPERLINK("https://alsi.kz/ru/catalog/antivirus-drweb/antivirus-drweb-katana-na-12-m-2-pk-prodlenie-lhm-kk-12m-2-b3/","https://alsi.kz/ru/catalog/antivirus-drweb/antivirus-drweb-katana-na-12-m-2-pk-prodlenie-lhm-kk-12m-2-b3/")</f>
        <v>https://alsi.kz/ru/catalog/antivirus-drweb/antivirus-drweb-katana-na-12-m-2-pk-prodlenie-lhm-kk-12m-2-b3/</v>
      </c>
    </row>
    <row r="1873" spans="1:5" ht="15" outlineLevel="3">
      <c r="A1873" s="18" t="s">
        <v>5972</v>
      </c>
      <c r="B1873" s="18" t="s">
        <v>5973</v>
      </c>
      <c r="C1873" s="19" t="s">
        <v>5974</v>
      </c>
      <c r="D1873" s="18" t="s">
        <v>5975</v>
      </c>
      <c r="E1873" s="20" t="str">
        <f>HYPERLINK("https://alsi.kz/ru/catalog/antivirus-drweb/antivirus-drweb-katana-na-12-m-3-pk-bazovyy-lhm-kk-12m-3-a3/","https://alsi.kz/ru/catalog/antivirus-drweb/antivirus-drweb-katana-na-12-m-3-pk-bazovyy-lhm-kk-12m-3-a3/")</f>
        <v>https://alsi.kz/ru/catalog/antivirus-drweb/antivirus-drweb-katana-na-12-m-3-pk-bazovyy-lhm-kk-12m-3-a3/</v>
      </c>
    </row>
    <row r="1874" spans="1:5" ht="15" outlineLevel="3">
      <c r="A1874" s="18" t="s">
        <v>5976</v>
      </c>
      <c r="B1874" s="18" t="s">
        <v>5977</v>
      </c>
      <c r="C1874" s="19" t="s">
        <v>5978</v>
      </c>
      <c r="D1874" s="18" t="s">
        <v>5979</v>
      </c>
      <c r="E1874" s="20" t="str">
        <f>HYPERLINK("https://alsi.kz/ru/catalog/antivirus-drweb/antivirus-drweb-katana-na-12-m-3-pk-prodlenie-lhm-kk-12m-3-b3/","https://alsi.kz/ru/catalog/antivirus-drweb/antivirus-drweb-katana-na-12-m-3-pk-prodlenie-lhm-kk-12m-3-b3/")</f>
        <v>https://alsi.kz/ru/catalog/antivirus-drweb/antivirus-drweb-katana-na-12-m-3-pk-prodlenie-lhm-kk-12m-3-b3/</v>
      </c>
    </row>
    <row r="1875" spans="1:5" ht="15" outlineLevel="3">
      <c r="A1875" s="18" t="s">
        <v>5980</v>
      </c>
      <c r="B1875" s="18" t="s">
        <v>5981</v>
      </c>
      <c r="C1875" s="19" t="s">
        <v>5982</v>
      </c>
      <c r="D1875" s="18" t="s">
        <v>5983</v>
      </c>
      <c r="E1875" s="20" t="str">
        <f>HYPERLINK("https://alsi.kz/ru/catalog/antivirus-drweb/antivirus-drweb-katana-na-12-m-4-pk-bazovyy-lhm-kk-12m-4-a3/","https://alsi.kz/ru/catalog/antivirus-drweb/antivirus-drweb-katana-na-12-m-4-pk-bazovyy-lhm-kk-12m-4-a3/")</f>
        <v>https://alsi.kz/ru/catalog/antivirus-drweb/antivirus-drweb-katana-na-12-m-4-pk-bazovyy-lhm-kk-12m-4-a3/</v>
      </c>
    </row>
    <row r="1876" spans="1:5" ht="15" outlineLevel="3">
      <c r="A1876" s="18" t="s">
        <v>5984</v>
      </c>
      <c r="B1876" s="18" t="s">
        <v>5985</v>
      </c>
      <c r="C1876" s="19" t="s">
        <v>5986</v>
      </c>
      <c r="D1876" s="18" t="s">
        <v>5987</v>
      </c>
      <c r="E1876" s="20" t="str">
        <f>HYPERLINK("https://alsi.kz/ru/catalog/antivirus-drweb/antivirus-drweb-katana-na-12-m-4-pk-prodlenie-lhm-kk-12m-4-b3/","https://alsi.kz/ru/catalog/antivirus-drweb/antivirus-drweb-katana-na-12-m-4-pk-prodlenie-lhm-kk-12m-4-b3/")</f>
        <v>https://alsi.kz/ru/catalog/antivirus-drweb/antivirus-drweb-katana-na-12-m-4-pk-prodlenie-lhm-kk-12m-4-b3/</v>
      </c>
    </row>
    <row r="1877" spans="1:5" ht="15" outlineLevel="3">
      <c r="A1877" s="18" t="s">
        <v>5988</v>
      </c>
      <c r="B1877" s="18" t="s">
        <v>5989</v>
      </c>
      <c r="C1877" s="19" t="s">
        <v>5990</v>
      </c>
      <c r="D1877" s="18" t="s">
        <v>5991</v>
      </c>
      <c r="E1877" s="20" t="str">
        <f>HYPERLINK("https://alsi.kz/ru/catalog/antivirus-drweb/antivirus-drweb-katana-na-12-m-5-pk-bazovyy-lhm-kk-12m-5-a3/","https://alsi.kz/ru/catalog/antivirus-drweb/antivirus-drweb-katana-na-12-m-5-pk-bazovyy-lhm-kk-12m-5-a3/")</f>
        <v>https://alsi.kz/ru/catalog/antivirus-drweb/antivirus-drweb-katana-na-12-m-5-pk-bazovyy-lhm-kk-12m-5-a3/</v>
      </c>
    </row>
    <row r="1878" spans="1:5" ht="15" outlineLevel="3">
      <c r="A1878" s="18" t="s">
        <v>5992</v>
      </c>
      <c r="B1878" s="18" t="s">
        <v>5993</v>
      </c>
      <c r="C1878" s="19" t="s">
        <v>5994</v>
      </c>
      <c r="D1878" s="18" t="s">
        <v>5995</v>
      </c>
      <c r="E1878" s="20" t="str">
        <f>HYPERLINK("https://alsi.kz/ru/catalog/antivirus-drweb/antivirus-drweb-katana-na-12-m-5-pk-prodlenie-lhm-kk-12m-5-b3/","https://alsi.kz/ru/catalog/antivirus-drweb/antivirus-drweb-katana-na-12-m-5-pk-prodlenie-lhm-kk-12m-5-b3/")</f>
        <v>https://alsi.kz/ru/catalog/antivirus-drweb/antivirus-drweb-katana-na-12-m-5-pk-prodlenie-lhm-kk-12m-5-b3/</v>
      </c>
    </row>
    <row r="1879" spans="1:5" ht="15" outlineLevel="3">
      <c r="A1879" s="18" t="s">
        <v>5996</v>
      </c>
      <c r="B1879" s="18" t="s">
        <v>5997</v>
      </c>
      <c r="C1879" s="19" t="s">
        <v>5998</v>
      </c>
      <c r="D1879" s="18" t="s">
        <v>5999</v>
      </c>
      <c r="E1879" s="20" t="str">
        <f>HYPERLINK("https://alsi.kz/ru/catalog/antivirus-drweb/antivirus-drweb-katana-na-24-m-1-pk-bazovyy-lhm-kk-24m-1-a3/","https://alsi.kz/ru/catalog/antivirus-drweb/antivirus-drweb-katana-na-24-m-1-pk-bazovyy-lhm-kk-24m-1-a3/")</f>
        <v>https://alsi.kz/ru/catalog/antivirus-drweb/antivirus-drweb-katana-na-24-m-1-pk-bazovyy-lhm-kk-24m-1-a3/</v>
      </c>
    </row>
    <row r="1880" spans="1:5" ht="15" outlineLevel="3">
      <c r="A1880" s="18" t="s">
        <v>6000</v>
      </c>
      <c r="B1880" s="18" t="s">
        <v>6001</v>
      </c>
      <c r="C1880" s="19" t="s">
        <v>6002</v>
      </c>
      <c r="D1880" s="18" t="s">
        <v>6003</v>
      </c>
      <c r="E1880" s="20" t="str">
        <f>HYPERLINK("https://alsi.kz/ru/catalog/antivirus-drweb/antivirus-drweb-katana-na-24-m-1-pk-prodlenie-lhm-kk-24m-1-b3/","https://alsi.kz/ru/catalog/antivirus-drweb/antivirus-drweb-katana-na-24-m-1-pk-prodlenie-lhm-kk-24m-1-b3/")</f>
        <v>https://alsi.kz/ru/catalog/antivirus-drweb/antivirus-drweb-katana-na-24-m-1-pk-prodlenie-lhm-kk-24m-1-b3/</v>
      </c>
    </row>
    <row r="1881" spans="1:5" ht="15" outlineLevel="3">
      <c r="A1881" s="18" t="s">
        <v>6004</v>
      </c>
      <c r="B1881" s="18" t="s">
        <v>6005</v>
      </c>
      <c r="C1881" s="19" t="s">
        <v>6006</v>
      </c>
      <c r="D1881" s="18" t="s">
        <v>6007</v>
      </c>
      <c r="E1881" s="20" t="str">
        <f>HYPERLINK("https://alsi.kz/ru/catalog/antivirus-drweb/antivirus-drweb-katana-na-24-m-2-pk-bazovyy-lhm-kk-24m-2-a3/","https://alsi.kz/ru/catalog/antivirus-drweb/antivirus-drweb-katana-na-24-m-2-pk-bazovyy-lhm-kk-24m-2-a3/")</f>
        <v>https://alsi.kz/ru/catalog/antivirus-drweb/antivirus-drweb-katana-na-24-m-2-pk-bazovyy-lhm-kk-24m-2-a3/</v>
      </c>
    </row>
    <row r="1882" spans="1:5" ht="15" outlineLevel="3">
      <c r="A1882" s="18" t="s">
        <v>6008</v>
      </c>
      <c r="B1882" s="18" t="s">
        <v>6009</v>
      </c>
      <c r="C1882" s="19" t="s">
        <v>6010</v>
      </c>
      <c r="D1882" s="18" t="s">
        <v>6011</v>
      </c>
      <c r="E1882" s="20" t="str">
        <f>HYPERLINK("https://alsi.kz/ru/catalog/antivirus-drweb/antivirus-drweb-katana-na-24-m-2-pk-prodlenie-lhm-kk-24m-2-b3/","https://alsi.kz/ru/catalog/antivirus-drweb/antivirus-drweb-katana-na-24-m-2-pk-prodlenie-lhm-kk-24m-2-b3/")</f>
        <v>https://alsi.kz/ru/catalog/antivirus-drweb/antivirus-drweb-katana-na-24-m-2-pk-prodlenie-lhm-kk-24m-2-b3/</v>
      </c>
    </row>
    <row r="1883" spans="1:5" ht="15" outlineLevel="3">
      <c r="A1883" s="18" t="s">
        <v>6012</v>
      </c>
      <c r="B1883" s="18" t="s">
        <v>6013</v>
      </c>
      <c r="C1883" s="19" t="s">
        <v>6014</v>
      </c>
      <c r="D1883" s="18" t="s">
        <v>6015</v>
      </c>
      <c r="E1883" s="20" t="str">
        <f>HYPERLINK("https://alsi.kz/ru/catalog/antivirus-drweb/antivirus-drweb-katana-na-24-m-3-pk-bazovyy-lhm-kk-24m-3-a3/","https://alsi.kz/ru/catalog/antivirus-drweb/antivirus-drweb-katana-na-24-m-3-pk-bazovyy-lhm-kk-24m-3-a3/")</f>
        <v>https://alsi.kz/ru/catalog/antivirus-drweb/antivirus-drweb-katana-na-24-m-3-pk-bazovyy-lhm-kk-24m-3-a3/</v>
      </c>
    </row>
    <row r="1884" spans="1:5" ht="15" outlineLevel="3">
      <c r="A1884" s="18" t="s">
        <v>6016</v>
      </c>
      <c r="B1884" s="18" t="s">
        <v>6017</v>
      </c>
      <c r="C1884" s="19" t="s">
        <v>6018</v>
      </c>
      <c r="D1884" s="18" t="s">
        <v>6019</v>
      </c>
      <c r="E1884" s="20" t="str">
        <f>HYPERLINK("https://alsi.kz/ru/catalog/antivirus-drweb/antivirus-drweb-katana-na-24-m-3-pk-prodlenie-lhm-kk-24m-3-b3/","https://alsi.kz/ru/catalog/antivirus-drweb/antivirus-drweb-katana-na-24-m-3-pk-prodlenie-lhm-kk-24m-3-b3/")</f>
        <v>https://alsi.kz/ru/catalog/antivirus-drweb/antivirus-drweb-katana-na-24-m-3-pk-prodlenie-lhm-kk-24m-3-b3/</v>
      </c>
    </row>
    <row r="1885" spans="1:5" ht="15" outlineLevel="3">
      <c r="A1885" s="18" t="s">
        <v>6020</v>
      </c>
      <c r="B1885" s="18" t="s">
        <v>6021</v>
      </c>
      <c r="C1885" s="19" t="s">
        <v>6022</v>
      </c>
      <c r="D1885" s="18" t="s">
        <v>6023</v>
      </c>
      <c r="E1885" s="20" t="str">
        <f>HYPERLINK("https://alsi.kz/ru/catalog/antivirus-drweb/antivirus-drweb-katana-na-24-m-4-pk-bazovyy-lhm-kk-24m-4-a3/","https://alsi.kz/ru/catalog/antivirus-drweb/antivirus-drweb-katana-na-24-m-4-pk-bazovyy-lhm-kk-24m-4-a3/")</f>
        <v>https://alsi.kz/ru/catalog/antivirus-drweb/antivirus-drweb-katana-na-24-m-4-pk-bazovyy-lhm-kk-24m-4-a3/</v>
      </c>
    </row>
    <row r="1886" spans="1:5" ht="15" outlineLevel="3">
      <c r="A1886" s="18" t="s">
        <v>6024</v>
      </c>
      <c r="B1886" s="18" t="s">
        <v>6025</v>
      </c>
      <c r="C1886" s="19" t="s">
        <v>6026</v>
      </c>
      <c r="D1886" s="18" t="s">
        <v>6027</v>
      </c>
      <c r="E1886" s="20" t="str">
        <f>HYPERLINK("https://alsi.kz/ru/catalog/antivirus-drweb/antivirus-drweb-katana-na-24-m-4-pk-prodlenie-lhm-kk-24m-4-b3/","https://alsi.kz/ru/catalog/antivirus-drweb/antivirus-drweb-katana-na-24-m-4-pk-prodlenie-lhm-kk-24m-4-b3/")</f>
        <v>https://alsi.kz/ru/catalog/antivirus-drweb/antivirus-drweb-katana-na-24-m-4-pk-prodlenie-lhm-kk-24m-4-b3/</v>
      </c>
    </row>
    <row r="1887" spans="1:5" ht="15" outlineLevel="3">
      <c r="A1887" s="18" t="s">
        <v>6028</v>
      </c>
      <c r="B1887" s="18" t="s">
        <v>6029</v>
      </c>
      <c r="C1887" s="19" t="s">
        <v>6030</v>
      </c>
      <c r="D1887" s="18" t="s">
        <v>6031</v>
      </c>
      <c r="E1887" s="20" t="str">
        <f>HYPERLINK("https://alsi.kz/ru/catalog/antivirus-drweb/antivirus-drweb-katana-na-24-m-5-pk-bazovyy-lhm-kk-24m-5-a3/","https://alsi.kz/ru/catalog/antivirus-drweb/antivirus-drweb-katana-na-24-m-5-pk-bazovyy-lhm-kk-24m-5-a3/")</f>
        <v>https://alsi.kz/ru/catalog/antivirus-drweb/antivirus-drweb-katana-na-24-m-5-pk-bazovyy-lhm-kk-24m-5-a3/</v>
      </c>
    </row>
    <row r="1888" spans="1:5" ht="15" outlineLevel="3">
      <c r="A1888" s="18" t="s">
        <v>6032</v>
      </c>
      <c r="B1888" s="18" t="s">
        <v>6033</v>
      </c>
      <c r="C1888" s="19" t="s">
        <v>6034</v>
      </c>
      <c r="D1888" s="18" t="s">
        <v>6035</v>
      </c>
      <c r="E1888" s="20" t="str">
        <f>HYPERLINK("https://alsi.kz/ru/catalog/antivirus-drweb/antivirus-drweb-katana-na-24-m-5-pk-prodlenie-lhm-kk-24m-5-b3/","https://alsi.kz/ru/catalog/antivirus-drweb/antivirus-drweb-katana-na-24-m-5-pk-prodlenie-lhm-kk-24m-5-b3/")</f>
        <v>https://alsi.kz/ru/catalog/antivirus-drweb/antivirus-drweb-katana-na-24-m-5-pk-prodlenie-lhm-kk-24m-5-b3/</v>
      </c>
    </row>
    <row r="1889" spans="1:5" ht="15" outlineLevel="3">
      <c r="A1889" s="18" t="s">
        <v>6036</v>
      </c>
      <c r="B1889" s="18" t="s">
        <v>6037</v>
      </c>
      <c r="C1889" s="19" t="s">
        <v>6038</v>
      </c>
      <c r="D1889" s="18" t="s">
        <v>6039</v>
      </c>
      <c r="E1889" s="20" t="str">
        <f>HYPERLINK("https://alsi.kz/ru/catalog/antivirus-drweb/antivirus-drweb-katana-na-36-m-1-pk-bazovyy-lhm-kk-36m-1-a3/","https://alsi.kz/ru/catalog/antivirus-drweb/antivirus-drweb-katana-na-36-m-1-pk-bazovyy-lhm-kk-36m-1-a3/")</f>
        <v>https://alsi.kz/ru/catalog/antivirus-drweb/antivirus-drweb-katana-na-36-m-1-pk-bazovyy-lhm-kk-36m-1-a3/</v>
      </c>
    </row>
    <row r="1890" spans="1:5" ht="15" outlineLevel="3">
      <c r="A1890" s="18" t="s">
        <v>6040</v>
      </c>
      <c r="B1890" s="18" t="s">
        <v>6041</v>
      </c>
      <c r="C1890" s="19" t="s">
        <v>6042</v>
      </c>
      <c r="D1890" s="18" t="s">
        <v>6043</v>
      </c>
      <c r="E1890" s="20" t="str">
        <f>HYPERLINK("https://alsi.kz/ru/catalog/antivirus-drweb/antivirus-drweb-katana-na-36-m-1-pk-prodlenie-lhm-kk-36m-1-b3/","https://alsi.kz/ru/catalog/antivirus-drweb/antivirus-drweb-katana-na-36-m-1-pk-prodlenie-lhm-kk-36m-1-b3/")</f>
        <v>https://alsi.kz/ru/catalog/antivirus-drweb/antivirus-drweb-katana-na-36-m-1-pk-prodlenie-lhm-kk-36m-1-b3/</v>
      </c>
    </row>
    <row r="1891" spans="1:5" ht="15" outlineLevel="3">
      <c r="A1891" s="18" t="s">
        <v>6044</v>
      </c>
      <c r="B1891" s="18" t="s">
        <v>6045</v>
      </c>
      <c r="C1891" s="19" t="s">
        <v>6046</v>
      </c>
      <c r="D1891" s="18" t="s">
        <v>6047</v>
      </c>
      <c r="E1891" s="20" t="str">
        <f>HYPERLINK("https://alsi.kz/ru/catalog/antivirus-drweb/antivirus-drweb-katana-na-36-m-2-pk-bazovyy-lhm-kk-36m-2-a3/","https://alsi.kz/ru/catalog/antivirus-drweb/antivirus-drweb-katana-na-36-m-2-pk-bazovyy-lhm-kk-36m-2-a3/")</f>
        <v>https://alsi.kz/ru/catalog/antivirus-drweb/antivirus-drweb-katana-na-36-m-2-pk-bazovyy-lhm-kk-36m-2-a3/</v>
      </c>
    </row>
    <row r="1892" spans="1:5" ht="15" outlineLevel="3">
      <c r="A1892" s="18" t="s">
        <v>6048</v>
      </c>
      <c r="B1892" s="18" t="s">
        <v>6049</v>
      </c>
      <c r="C1892" s="19" t="s">
        <v>6050</v>
      </c>
      <c r="D1892" s="18" t="s">
        <v>6051</v>
      </c>
      <c r="E1892" s="20" t="str">
        <f>HYPERLINK("https://alsi.kz/ru/catalog/antivirus-drweb/antivirus-drweb-katana-na-36-m-2-pk-prodlenie-lhm-kk-36m-2-b3/","https://alsi.kz/ru/catalog/antivirus-drweb/antivirus-drweb-katana-na-36-m-2-pk-prodlenie-lhm-kk-36m-2-b3/")</f>
        <v>https://alsi.kz/ru/catalog/antivirus-drweb/antivirus-drweb-katana-na-36-m-2-pk-prodlenie-lhm-kk-36m-2-b3/</v>
      </c>
    </row>
    <row r="1893" spans="1:5" ht="15" outlineLevel="3">
      <c r="A1893" s="18" t="s">
        <v>6052</v>
      </c>
      <c r="B1893" s="18" t="s">
        <v>6053</v>
      </c>
      <c r="C1893" s="19" t="s">
        <v>6054</v>
      </c>
      <c r="D1893" s="18" t="s">
        <v>6055</v>
      </c>
      <c r="E1893" s="20" t="str">
        <f>HYPERLINK("https://alsi.kz/ru/catalog/antivirus-drweb/antivirus-drweb-katana-na-36-m-3-pk-bazovyy-lhm-kk-36m-3-a3/","https://alsi.kz/ru/catalog/antivirus-drweb/antivirus-drweb-katana-na-36-m-3-pk-bazovyy-lhm-kk-36m-3-a3/")</f>
        <v>https://alsi.kz/ru/catalog/antivirus-drweb/antivirus-drweb-katana-na-36-m-3-pk-bazovyy-lhm-kk-36m-3-a3/</v>
      </c>
    </row>
    <row r="1894" spans="1:5" ht="15" outlineLevel="3">
      <c r="A1894" s="18" t="s">
        <v>6056</v>
      </c>
      <c r="B1894" s="18" t="s">
        <v>6057</v>
      </c>
      <c r="C1894" s="19" t="s">
        <v>6058</v>
      </c>
      <c r="D1894" s="18" t="s">
        <v>6059</v>
      </c>
      <c r="E1894" s="20" t="str">
        <f>HYPERLINK("https://alsi.kz/ru/catalog/antivirus-drweb/antivirus-drweb-katana-na-36-m-3-pk-prodlenie-lhm-kk-36m-3-b3/","https://alsi.kz/ru/catalog/antivirus-drweb/antivirus-drweb-katana-na-36-m-3-pk-prodlenie-lhm-kk-36m-3-b3/")</f>
        <v>https://alsi.kz/ru/catalog/antivirus-drweb/antivirus-drweb-katana-na-36-m-3-pk-prodlenie-lhm-kk-36m-3-b3/</v>
      </c>
    </row>
    <row r="1895" spans="1:5" ht="15" outlineLevel="3">
      <c r="A1895" s="18" t="s">
        <v>6060</v>
      </c>
      <c r="B1895" s="18" t="s">
        <v>6061</v>
      </c>
      <c r="C1895" s="19" t="s">
        <v>6062</v>
      </c>
      <c r="D1895" s="18" t="s">
        <v>6063</v>
      </c>
      <c r="E1895" s="20" t="str">
        <f>HYPERLINK("https://alsi.kz/ru/catalog/antivirus-drweb/antivirus-drweb-katana-na-36-m-4-pk-bazovyy-lhm-kk-36m-4-a3/","https://alsi.kz/ru/catalog/antivirus-drweb/antivirus-drweb-katana-na-36-m-4-pk-bazovyy-lhm-kk-36m-4-a3/")</f>
        <v>https://alsi.kz/ru/catalog/antivirus-drweb/antivirus-drweb-katana-na-36-m-4-pk-bazovyy-lhm-kk-36m-4-a3/</v>
      </c>
    </row>
    <row r="1896" spans="1:5" ht="15" outlineLevel="3">
      <c r="A1896" s="18" t="s">
        <v>6064</v>
      </c>
      <c r="B1896" s="18" t="s">
        <v>6065</v>
      </c>
      <c r="C1896" s="19" t="s">
        <v>6066</v>
      </c>
      <c r="D1896" s="18" t="s">
        <v>6067</v>
      </c>
      <c r="E1896" s="20" t="str">
        <f>HYPERLINK("https://alsi.kz/ru/catalog/antivirus-drweb/antivirus-drweb-katana-na-36-m-4-pk-prodlenie-lhm-kk-36m-4-b3/","https://alsi.kz/ru/catalog/antivirus-drweb/antivirus-drweb-katana-na-36-m-4-pk-prodlenie-lhm-kk-36m-4-b3/")</f>
        <v>https://alsi.kz/ru/catalog/antivirus-drweb/antivirus-drweb-katana-na-36-m-4-pk-prodlenie-lhm-kk-36m-4-b3/</v>
      </c>
    </row>
    <row r="1897" spans="1:5" ht="15" outlineLevel="3">
      <c r="A1897" s="18" t="s">
        <v>6068</v>
      </c>
      <c r="B1897" s="18" t="s">
        <v>6069</v>
      </c>
      <c r="C1897" s="19" t="s">
        <v>6070</v>
      </c>
      <c r="D1897" s="18" t="s">
        <v>6071</v>
      </c>
      <c r="E1897" s="20" t="str">
        <f>HYPERLINK("https://alsi.kz/ru/catalog/antivirus-drweb/antivirus-drweb-katana-na-36-m-5-pk-bazovyy-lhm-kk-36m-5-a3/","https://alsi.kz/ru/catalog/antivirus-drweb/antivirus-drweb-katana-na-36-m-5-pk-bazovyy-lhm-kk-36m-5-a3/")</f>
        <v>https://alsi.kz/ru/catalog/antivirus-drweb/antivirus-drweb-katana-na-36-m-5-pk-bazovyy-lhm-kk-36m-5-a3/</v>
      </c>
    </row>
    <row r="1898" spans="1:5" ht="15" outlineLevel="3">
      <c r="A1898" s="18" t="s">
        <v>6072</v>
      </c>
      <c r="B1898" s="18" t="s">
        <v>6073</v>
      </c>
      <c r="C1898" s="19" t="s">
        <v>6074</v>
      </c>
      <c r="D1898" s="18" t="s">
        <v>6075</v>
      </c>
      <c r="E1898" s="20" t="str">
        <f>HYPERLINK("https://alsi.kz/ru/catalog/antivirus-drweb/antivirus-drweb-katana-na-36-m-5-pk-prodlenie-lhm-kk-36m-5-b3/","https://alsi.kz/ru/catalog/antivirus-drweb/antivirus-drweb-katana-na-36-m-5-pk-prodlenie-lhm-kk-36m-5-b3/")</f>
        <v>https://alsi.kz/ru/catalog/antivirus-drweb/antivirus-drweb-katana-na-36-m-5-pk-prodlenie-lhm-kk-36m-5-b3/</v>
      </c>
    </row>
    <row r="1899" spans="1:5" ht="15" outlineLevel="3">
      <c r="A1899" s="18" t="s">
        <v>6076</v>
      </c>
      <c r="B1899" s="18" t="s">
        <v>6077</v>
      </c>
      <c r="C1899" s="19" t="s">
        <v>6078</v>
      </c>
      <c r="D1899" s="18" t="s">
        <v>2651</v>
      </c>
      <c r="E1899" s="20" t="str">
        <f>HYPERLINK("https://alsi.kz/ru/catalog/antivirus-drweb/antivirus-drweb-security-space-dlya-mobilnyh-ustroystv-na-12-m-1-mu-bazovyy-lhm-aa-12m-1-a3/","https://alsi.kz/ru/catalog/antivirus-drweb/antivirus-drweb-security-space-dlya-mobilnyh-ustroystv-na-12-m-1-mu-bazovyy-lhm-aa-12m-1-a3/")</f>
        <v>https://alsi.kz/ru/catalog/antivirus-drweb/antivirus-drweb-security-space-dlya-mobilnyh-ustroystv-na-12-m-1-mu-bazovyy-lhm-aa-12m-1-a3/</v>
      </c>
    </row>
    <row r="1900" spans="1:5" ht="15" outlineLevel="3">
      <c r="A1900" s="18" t="s">
        <v>6079</v>
      </c>
      <c r="B1900" s="18" t="s">
        <v>6080</v>
      </c>
      <c r="C1900" s="19" t="s">
        <v>6081</v>
      </c>
      <c r="D1900" s="18" t="s">
        <v>2457</v>
      </c>
      <c r="E1900" s="20" t="str">
        <f>HYPERLINK("https://alsi.kz/ru/catalog/antivirus-drweb/antivirus-drweb-security-space-dlya-mobilnyh-ustroystv-na-12-m-2-mu-bazovyy-lhm-aa-12m-2-a3/","https://alsi.kz/ru/catalog/antivirus-drweb/antivirus-drweb-security-space-dlya-mobilnyh-ustroystv-na-12-m-2-mu-bazovyy-lhm-aa-12m-2-a3/")</f>
        <v>https://alsi.kz/ru/catalog/antivirus-drweb/antivirus-drweb-security-space-dlya-mobilnyh-ustroystv-na-12-m-2-mu-bazovyy-lhm-aa-12m-2-a3/</v>
      </c>
    </row>
    <row r="1901" spans="1:5" ht="15" outlineLevel="3">
      <c r="A1901" s="18" t="s">
        <v>6082</v>
      </c>
      <c r="B1901" s="18" t="s">
        <v>6083</v>
      </c>
      <c r="C1901" s="19" t="s">
        <v>6084</v>
      </c>
      <c r="D1901" s="18" t="s">
        <v>2537</v>
      </c>
      <c r="E1901" s="20" t="str">
        <f>HYPERLINK("https://alsi.kz/ru/catalog/antivirus-drweb/antivirus-drweb-security-space-dlya-mobilnyh-ustroystv-na-12-m-3-mu-bazovyy-lhm-aa-12m-3-a3/","https://alsi.kz/ru/catalog/antivirus-drweb/antivirus-drweb-security-space-dlya-mobilnyh-ustroystv-na-12-m-3-mu-bazovyy-lhm-aa-12m-3-a3/")</f>
        <v>https://alsi.kz/ru/catalog/antivirus-drweb/antivirus-drweb-security-space-dlya-mobilnyh-ustroystv-na-12-m-3-mu-bazovyy-lhm-aa-12m-3-a3/</v>
      </c>
    </row>
    <row r="1902" spans="1:5" ht="15" outlineLevel="3">
      <c r="A1902" s="18" t="s">
        <v>6085</v>
      </c>
      <c r="B1902" s="18" t="s">
        <v>6086</v>
      </c>
      <c r="C1902" s="19" t="s">
        <v>6087</v>
      </c>
      <c r="D1902" s="18" t="s">
        <v>2901</v>
      </c>
      <c r="E1902" s="20" t="str">
        <f>HYPERLINK("https://alsi.kz/ru/catalog/antivirus-drweb/antivirus-drweb-security-space-dlya-mobilnyh-ustroystv-na-12-m-4-mu-bazovyy-lhm-aa-12m-4-a3/","https://alsi.kz/ru/catalog/antivirus-drweb/antivirus-drweb-security-space-dlya-mobilnyh-ustroystv-na-12-m-4-mu-bazovyy-lhm-aa-12m-4-a3/")</f>
        <v>https://alsi.kz/ru/catalog/antivirus-drweb/antivirus-drweb-security-space-dlya-mobilnyh-ustroystv-na-12-m-4-mu-bazovyy-lhm-aa-12m-4-a3/</v>
      </c>
    </row>
    <row r="1903" spans="1:5" ht="15" outlineLevel="3">
      <c r="A1903" s="18" t="s">
        <v>6088</v>
      </c>
      <c r="B1903" s="18" t="s">
        <v>6089</v>
      </c>
      <c r="C1903" s="19" t="s">
        <v>6090</v>
      </c>
      <c r="D1903" s="18" t="s">
        <v>6091</v>
      </c>
      <c r="E1903" s="20" t="str">
        <f>HYPERLINK("https://alsi.kz/ru/catalog/antivirus-drweb/antivirus-drweb-security-space-dlya-mobilnyh-ustroystv-na-12-m-5-mu-bazovyy-lhm-aa-12m-5-a3/","https://alsi.kz/ru/catalog/antivirus-drweb/antivirus-drweb-security-space-dlya-mobilnyh-ustroystv-na-12-m-5-mu-bazovyy-lhm-aa-12m-5-a3/")</f>
        <v>https://alsi.kz/ru/catalog/antivirus-drweb/antivirus-drweb-security-space-dlya-mobilnyh-ustroystv-na-12-m-5-mu-bazovyy-lhm-aa-12m-5-a3/</v>
      </c>
    </row>
    <row r="1904" spans="1:5" ht="15" outlineLevel="3">
      <c r="A1904" s="18" t="s">
        <v>6092</v>
      </c>
      <c r="B1904" s="18" t="s">
        <v>6093</v>
      </c>
      <c r="C1904" s="19" t="s">
        <v>6094</v>
      </c>
      <c r="D1904" s="18" t="s">
        <v>3888</v>
      </c>
      <c r="E1904" s="20" t="str">
        <f>HYPERLINK("https://alsi.kz/ru/catalog/antivirus-drweb/antivirus-drweb-security-space-dlya-mobilnyh-ustroystv-na-24-m-1-mu-bazovyy-lhm-aa-24m-1-a3/","https://alsi.kz/ru/catalog/antivirus-drweb/antivirus-drweb-security-space-dlya-mobilnyh-ustroystv-na-24-m-1-mu-bazovyy-lhm-aa-24m-1-a3/")</f>
        <v>https://alsi.kz/ru/catalog/antivirus-drweb/antivirus-drweb-security-space-dlya-mobilnyh-ustroystv-na-24-m-1-mu-bazovyy-lhm-aa-24m-1-a3/</v>
      </c>
    </row>
    <row r="1905" spans="1:5" ht="15" outlineLevel="3">
      <c r="A1905" s="18" t="s">
        <v>6095</v>
      </c>
      <c r="B1905" s="18" t="s">
        <v>6096</v>
      </c>
      <c r="C1905" s="19" t="s">
        <v>6097</v>
      </c>
      <c r="D1905" s="18" t="s">
        <v>2453</v>
      </c>
      <c r="E1905" s="20" t="str">
        <f>HYPERLINK("https://alsi.kz/ru/catalog/antivirus-drweb/antivirus-drweb-security-space-dlya-mobilnyh-ustroystv-na-24-m-2-mu-bazovyy-lhm-aa-24m-2-a3/","https://alsi.kz/ru/catalog/antivirus-drweb/antivirus-drweb-security-space-dlya-mobilnyh-ustroystv-na-24-m-2-mu-bazovyy-lhm-aa-24m-2-a3/")</f>
        <v>https://alsi.kz/ru/catalog/antivirus-drweb/antivirus-drweb-security-space-dlya-mobilnyh-ustroystv-na-24-m-2-mu-bazovyy-lhm-aa-24m-2-a3/</v>
      </c>
    </row>
    <row r="1906" spans="1:5" ht="15" outlineLevel="3">
      <c r="A1906" s="18" t="s">
        <v>6098</v>
      </c>
      <c r="B1906" s="18" t="s">
        <v>6099</v>
      </c>
      <c r="C1906" s="19" t="s">
        <v>6100</v>
      </c>
      <c r="D1906" s="18" t="s">
        <v>6101</v>
      </c>
      <c r="E1906" s="20" t="str">
        <f>HYPERLINK("https://alsi.kz/ru/catalog/antivirus-drweb/antivirus-drweb-security-space-dlya-mobilnyh-ustroystv-na-24-m-3-mu-bazovyy-lhm-aa-24m-3-a3/","https://alsi.kz/ru/catalog/antivirus-drweb/antivirus-drweb-security-space-dlya-mobilnyh-ustroystv-na-24-m-3-mu-bazovyy-lhm-aa-24m-3-a3/")</f>
        <v>https://alsi.kz/ru/catalog/antivirus-drweb/antivirus-drweb-security-space-dlya-mobilnyh-ustroystv-na-24-m-3-mu-bazovyy-lhm-aa-24m-3-a3/</v>
      </c>
    </row>
    <row r="1907" spans="1:5" ht="15" outlineLevel="3">
      <c r="A1907" s="18" t="s">
        <v>6102</v>
      </c>
      <c r="B1907" s="18" t="s">
        <v>6103</v>
      </c>
      <c r="C1907" s="19" t="s">
        <v>6104</v>
      </c>
      <c r="D1907" s="18" t="s">
        <v>2528</v>
      </c>
      <c r="E1907" s="20" t="str">
        <f>HYPERLINK("https://alsi.kz/ru/catalog/antivirus-drweb/antivirus-drweb-security-space-dlya-mobilnyh-ustroystv-na-24-m-4-mu-bazovyy-lhm-aa-24m-4-a3/","https://alsi.kz/ru/catalog/antivirus-drweb/antivirus-drweb-security-space-dlya-mobilnyh-ustroystv-na-24-m-4-mu-bazovyy-lhm-aa-24m-4-a3/")</f>
        <v>https://alsi.kz/ru/catalog/antivirus-drweb/antivirus-drweb-security-space-dlya-mobilnyh-ustroystv-na-24-m-4-mu-bazovyy-lhm-aa-24m-4-a3/</v>
      </c>
    </row>
    <row r="1908" spans="1:5" ht="15" outlineLevel="3">
      <c r="A1908" s="18" t="s">
        <v>6105</v>
      </c>
      <c r="B1908" s="18" t="s">
        <v>6106</v>
      </c>
      <c r="C1908" s="19" t="s">
        <v>6107</v>
      </c>
      <c r="D1908" s="18" t="s">
        <v>2574</v>
      </c>
      <c r="E1908" s="20" t="str">
        <f>HYPERLINK("https://alsi.kz/ru/catalog/antivirus-drweb/antivirus-drweb-security-space-dlya-mobilnyh-ustroystv-na-24-m-5-mu-bazovyy-lhm-aa-24m-5-a3/","https://alsi.kz/ru/catalog/antivirus-drweb/antivirus-drweb-security-space-dlya-mobilnyh-ustroystv-na-24-m-5-mu-bazovyy-lhm-aa-24m-5-a3/")</f>
        <v>https://alsi.kz/ru/catalog/antivirus-drweb/antivirus-drweb-security-space-dlya-mobilnyh-ustroystv-na-24-m-5-mu-bazovyy-lhm-aa-24m-5-a3/</v>
      </c>
    </row>
    <row r="1909" spans="1:5" ht="15" outlineLevel="3">
      <c r="A1909" s="18" t="s">
        <v>6108</v>
      </c>
      <c r="B1909" s="18" t="s">
        <v>6109</v>
      </c>
      <c r="C1909" s="19" t="s">
        <v>6110</v>
      </c>
      <c r="D1909" s="18" t="s">
        <v>2453</v>
      </c>
      <c r="E1909" s="20" t="str">
        <f>HYPERLINK("https://alsi.kz/ru/catalog/antivirus-drweb/antivirus-drweb-security-space-dlya-mobilnyh-ustroystv-na-36-m-1-mu-bazovyy-lhm-aa-36m-1-a3/","https://alsi.kz/ru/catalog/antivirus-drweb/antivirus-drweb-security-space-dlya-mobilnyh-ustroystv-na-36-m-1-mu-bazovyy-lhm-aa-36m-1-a3/")</f>
        <v>https://alsi.kz/ru/catalog/antivirus-drweb/antivirus-drweb-security-space-dlya-mobilnyh-ustroystv-na-36-m-1-mu-bazovyy-lhm-aa-36m-1-a3/</v>
      </c>
    </row>
    <row r="1910" spans="1:5" ht="15" outlineLevel="3">
      <c r="A1910" s="18" t="s">
        <v>6111</v>
      </c>
      <c r="B1910" s="18" t="s">
        <v>6112</v>
      </c>
      <c r="C1910" s="19" t="s">
        <v>6113</v>
      </c>
      <c r="D1910" s="18" t="s">
        <v>2901</v>
      </c>
      <c r="E1910" s="20" t="str">
        <f>HYPERLINK("https://alsi.kz/ru/catalog/antivirus-drweb/antivirus-drweb-security-space-dlya-mobilnyh-ustroystv-na-36-m-2-mu-bazovyy-lhm-aa-36m-2-a3/","https://alsi.kz/ru/catalog/antivirus-drweb/antivirus-drweb-security-space-dlya-mobilnyh-ustroystv-na-36-m-2-mu-bazovyy-lhm-aa-36m-2-a3/")</f>
        <v>https://alsi.kz/ru/catalog/antivirus-drweb/antivirus-drweb-security-space-dlya-mobilnyh-ustroystv-na-36-m-2-mu-bazovyy-lhm-aa-36m-2-a3/</v>
      </c>
    </row>
    <row r="1911" spans="1:5" ht="15" outlineLevel="3">
      <c r="A1911" s="18" t="s">
        <v>6114</v>
      </c>
      <c r="B1911" s="18" t="s">
        <v>6115</v>
      </c>
      <c r="C1911" s="19" t="s">
        <v>6116</v>
      </c>
      <c r="D1911" s="18" t="s">
        <v>3863</v>
      </c>
      <c r="E1911" s="20" t="str">
        <f>HYPERLINK("https://alsi.kz/ru/catalog/antivirus-drweb/antivirus-drweb-security-space-dlya-mobilnyh-ustroystv-na-36-m-3-mu-bazovyy-lhm-aa-36m-3-a3/","https://alsi.kz/ru/catalog/antivirus-drweb/antivirus-drweb-security-space-dlya-mobilnyh-ustroystv-na-36-m-3-mu-bazovyy-lhm-aa-36m-3-a3/")</f>
        <v>https://alsi.kz/ru/catalog/antivirus-drweb/antivirus-drweb-security-space-dlya-mobilnyh-ustroystv-na-36-m-3-mu-bazovyy-lhm-aa-36m-3-a3/</v>
      </c>
    </row>
    <row r="1912" spans="1:5" ht="15" outlineLevel="3">
      <c r="A1912" s="18" t="s">
        <v>6117</v>
      </c>
      <c r="B1912" s="18" t="s">
        <v>6118</v>
      </c>
      <c r="C1912" s="19" t="s">
        <v>6119</v>
      </c>
      <c r="D1912" s="18" t="s">
        <v>6120</v>
      </c>
      <c r="E1912" s="20" t="str">
        <f>HYPERLINK("https://alsi.kz/ru/catalog/antivirus-drweb/antivirus-drweb-security-space-dlya-mobilnyh-ustroystv-na-36-m-4-mu-bazovyy-lhm-aa-36m-4-a3/","https://alsi.kz/ru/catalog/antivirus-drweb/antivirus-drweb-security-space-dlya-mobilnyh-ustroystv-na-36-m-4-mu-bazovyy-lhm-aa-36m-4-a3/")</f>
        <v>https://alsi.kz/ru/catalog/antivirus-drweb/antivirus-drweb-security-space-dlya-mobilnyh-ustroystv-na-36-m-4-mu-bazovyy-lhm-aa-36m-4-a3/</v>
      </c>
    </row>
    <row r="1913" spans="1:5" ht="15" outlineLevel="3">
      <c r="A1913" s="18" t="s">
        <v>6121</v>
      </c>
      <c r="B1913" s="18" t="s">
        <v>6122</v>
      </c>
      <c r="C1913" s="19" t="s">
        <v>6123</v>
      </c>
      <c r="D1913" s="18" t="s">
        <v>2516</v>
      </c>
      <c r="E1913" s="20" t="str">
        <f>HYPERLINK("https://alsi.kz/ru/catalog/antivirus-drweb/antivirus-drweb-security-space-dlya-mobilnyh-ustroystv-na-36-m-5-mu-bazovyy-lhm-aa-36m-5-a3/","https://alsi.kz/ru/catalog/antivirus-drweb/antivirus-drweb-security-space-dlya-mobilnyh-ustroystv-na-36-m-5-mu-bazovyy-lhm-aa-36m-5-a3/")</f>
        <v>https://alsi.kz/ru/catalog/antivirus-drweb/antivirus-drweb-security-space-dlya-mobilnyh-ustroystv-na-36-m-5-mu-bazovyy-lhm-aa-36m-5-a3/</v>
      </c>
    </row>
    <row r="1914" spans="1:5" ht="15" outlineLevel="3">
      <c r="A1914" s="18" t="s">
        <v>6124</v>
      </c>
      <c r="B1914" s="18" t="s">
        <v>6125</v>
      </c>
      <c r="C1914" s="19" t="s">
        <v>6126</v>
      </c>
      <c r="D1914" s="18" t="s">
        <v>1885</v>
      </c>
      <c r="E1914" s="20" t="str">
        <f>HYPERLINK("https://alsi.kz/ru/catalog/antivirus-drweb/antivirus-drweb-security-space-na-12-m-1-pk-bazovyy-lhw-bk-12m-1-a3/","https://alsi.kz/ru/catalog/antivirus-drweb/antivirus-drweb-security-space-na-12-m-1-pk-bazovyy-lhw-bk-12m-1-a3/")</f>
        <v>https://alsi.kz/ru/catalog/antivirus-drweb/antivirus-drweb-security-space-na-12-m-1-pk-bazovyy-lhw-bk-12m-1-a3/</v>
      </c>
    </row>
    <row r="1915" spans="1:5" ht="15" outlineLevel="3">
      <c r="A1915" s="18" t="s">
        <v>6127</v>
      </c>
      <c r="B1915" s="18" t="s">
        <v>6128</v>
      </c>
      <c r="C1915" s="19" t="s">
        <v>6129</v>
      </c>
      <c r="D1915" s="18" t="s">
        <v>3855</v>
      </c>
      <c r="E1915" s="20" t="str">
        <f>HYPERLINK("https://alsi.kz/ru/catalog/antivirus-drweb/antivirus-drweb-security-space-na-12-m-2-pk-bazovyy-lhw-bk-12m-2-a3/","https://alsi.kz/ru/catalog/antivirus-drweb/antivirus-drweb-security-space-na-12-m-2-pk-bazovyy-lhw-bk-12m-2-a3/")</f>
        <v>https://alsi.kz/ru/catalog/antivirus-drweb/antivirus-drweb-security-space-na-12-m-2-pk-bazovyy-lhw-bk-12m-2-a3/</v>
      </c>
    </row>
    <row r="1916" spans="1:5" ht="15" outlineLevel="3">
      <c r="A1916" s="18" t="s">
        <v>6130</v>
      </c>
      <c r="B1916" s="18" t="s">
        <v>6131</v>
      </c>
      <c r="C1916" s="19" t="s">
        <v>6132</v>
      </c>
      <c r="D1916" s="18" t="s">
        <v>6133</v>
      </c>
      <c r="E1916" s="20" t="str">
        <f>HYPERLINK("https://alsi.kz/ru/catalog/antivirus-drweb/antivirus-drweb-security-space-na-12-m-2-pk-prodlenie-lhw-bk-12m-2-b3/","https://alsi.kz/ru/catalog/antivirus-drweb/antivirus-drweb-security-space-na-12-m-2-pk-prodlenie-lhw-bk-12m-2-b3/")</f>
        <v>https://alsi.kz/ru/catalog/antivirus-drweb/antivirus-drweb-security-space-na-12-m-2-pk-prodlenie-lhw-bk-12m-2-b3/</v>
      </c>
    </row>
    <row r="1917" spans="1:5" ht="15" outlineLevel="3">
      <c r="A1917" s="18" t="s">
        <v>6134</v>
      </c>
      <c r="B1917" s="18" t="s">
        <v>6135</v>
      </c>
      <c r="C1917" s="19" t="s">
        <v>6136</v>
      </c>
      <c r="D1917" s="18" t="s">
        <v>6137</v>
      </c>
      <c r="E1917" s="20" t="str">
        <f>HYPERLINK("https://alsi.kz/ru/catalog/antivirus-drweb/antivirus-drweb-security-space-na-12-m-3-pk-bazovyy-lhw-bk-12m-3-a3/","https://alsi.kz/ru/catalog/antivirus-drweb/antivirus-drweb-security-space-na-12-m-3-pk-bazovyy-lhw-bk-12m-3-a3/")</f>
        <v>https://alsi.kz/ru/catalog/antivirus-drweb/antivirus-drweb-security-space-na-12-m-3-pk-bazovyy-lhw-bk-12m-3-a3/</v>
      </c>
    </row>
    <row r="1918" spans="1:5" ht="15" outlineLevel="3">
      <c r="A1918" s="18" t="s">
        <v>6138</v>
      </c>
      <c r="B1918" s="18" t="s">
        <v>6139</v>
      </c>
      <c r="C1918" s="19" t="s">
        <v>6140</v>
      </c>
      <c r="D1918" s="18" t="s">
        <v>6141</v>
      </c>
      <c r="E1918" s="20" t="str">
        <f>HYPERLINK("https://alsi.kz/ru/catalog/antivirus-drweb/antivirus-drweb-security-space-na-12-m-3-pk-prodlenie-lhw-bk-12m-3-b3/","https://alsi.kz/ru/catalog/antivirus-drweb/antivirus-drweb-security-space-na-12-m-3-pk-prodlenie-lhw-bk-12m-3-b3/")</f>
        <v>https://alsi.kz/ru/catalog/antivirus-drweb/antivirus-drweb-security-space-na-12-m-3-pk-prodlenie-lhw-bk-12m-3-b3/</v>
      </c>
    </row>
    <row r="1919" spans="1:5" ht="15" outlineLevel="3">
      <c r="A1919" s="18" t="s">
        <v>6142</v>
      </c>
      <c r="B1919" s="18" t="s">
        <v>6143</v>
      </c>
      <c r="C1919" s="19" t="s">
        <v>6144</v>
      </c>
      <c r="D1919" s="18" t="s">
        <v>6145</v>
      </c>
      <c r="E1919" s="20" t="str">
        <f>HYPERLINK("https://alsi.kz/ru/catalog/antivirus-drweb/antivirus-drweb-security-space-na-12-m-4-pk-bazovyy-lhw-bk-12m-4-a3/","https://alsi.kz/ru/catalog/antivirus-drweb/antivirus-drweb-security-space-na-12-m-4-pk-bazovyy-lhw-bk-12m-4-a3/")</f>
        <v>https://alsi.kz/ru/catalog/antivirus-drweb/antivirus-drweb-security-space-na-12-m-4-pk-bazovyy-lhw-bk-12m-4-a3/</v>
      </c>
    </row>
    <row r="1920" spans="1:5" ht="15" outlineLevel="3">
      <c r="A1920" s="18" t="s">
        <v>6146</v>
      </c>
      <c r="B1920" s="18" t="s">
        <v>6147</v>
      </c>
      <c r="C1920" s="19" t="s">
        <v>6148</v>
      </c>
      <c r="D1920" s="18" t="s">
        <v>5922</v>
      </c>
      <c r="E1920" s="20" t="str">
        <f>HYPERLINK("https://alsi.kz/ru/catalog/antivirus-drweb/antivirus-drweb-security-space-na-12-m-4-pk-prodlenie-lhw-bk-12m-4-b3/","https://alsi.kz/ru/catalog/antivirus-drweb/antivirus-drweb-security-space-na-12-m-4-pk-prodlenie-lhw-bk-12m-4-b3/")</f>
        <v>https://alsi.kz/ru/catalog/antivirus-drweb/antivirus-drweb-security-space-na-12-m-4-pk-prodlenie-lhw-bk-12m-4-b3/</v>
      </c>
    </row>
    <row r="1921" spans="1:5" ht="15" outlineLevel="3">
      <c r="A1921" s="18" t="s">
        <v>6149</v>
      </c>
      <c r="B1921" s="18" t="s">
        <v>6150</v>
      </c>
      <c r="C1921" s="19" t="s">
        <v>6151</v>
      </c>
      <c r="D1921" s="18" t="s">
        <v>1869</v>
      </c>
      <c r="E1921" s="20" t="str">
        <f>HYPERLINK("https://alsi.kz/ru/catalog/antivirus-drweb/antivirus-drweb-security-space-na-12-m-5-pk-bazovyy-lhw-bk-12m-5-a3/","https://alsi.kz/ru/catalog/antivirus-drweb/antivirus-drweb-security-space-na-12-m-5-pk-bazovyy-lhw-bk-12m-5-a3/")</f>
        <v>https://alsi.kz/ru/catalog/antivirus-drweb/antivirus-drweb-security-space-na-12-m-5-pk-bazovyy-lhw-bk-12m-5-a3/</v>
      </c>
    </row>
    <row r="1922" spans="1:5" ht="15" outlineLevel="3">
      <c r="A1922" s="18" t="s">
        <v>6152</v>
      </c>
      <c r="B1922" s="18" t="s">
        <v>6153</v>
      </c>
      <c r="C1922" s="19" t="s">
        <v>6154</v>
      </c>
      <c r="D1922" s="18" t="s">
        <v>6027</v>
      </c>
      <c r="E1922" s="20" t="str">
        <f>HYPERLINK("https://alsi.kz/ru/catalog/antivirus-drweb/antivirus-drweb-security-space-na-12-m-5-pk-prodlenie-lhw-bk-12m-5-b3/","https://alsi.kz/ru/catalog/antivirus-drweb/antivirus-drweb-security-space-na-12-m-5-pk-prodlenie-lhw-bk-12m-5-b3/")</f>
        <v>https://alsi.kz/ru/catalog/antivirus-drweb/antivirus-drweb-security-space-na-12-m-5-pk-prodlenie-lhw-bk-12m-5-b3/</v>
      </c>
    </row>
    <row r="1923" spans="1:5" ht="15" outlineLevel="3">
      <c r="A1923" s="18" t="s">
        <v>6155</v>
      </c>
      <c r="B1923" s="18" t="s">
        <v>6156</v>
      </c>
      <c r="C1923" s="19" t="s">
        <v>6157</v>
      </c>
      <c r="D1923" s="18" t="s">
        <v>6158</v>
      </c>
      <c r="E1923" s="20" t="str">
        <f>HYPERLINK("https://alsi.kz/ru/catalog/antivirus-drweb/antivirus-drweb-security-space-na-24-m-1-pk-bazovyy-lhw-bk-24m-1-a3/","https://alsi.kz/ru/catalog/antivirus-drweb/antivirus-drweb-security-space-na-24-m-1-pk-bazovyy-lhw-bk-24m-1-a3/")</f>
        <v>https://alsi.kz/ru/catalog/antivirus-drweb/antivirus-drweb-security-space-na-24-m-1-pk-bazovyy-lhw-bk-24m-1-a3/</v>
      </c>
    </row>
    <row r="1924" spans="1:5" ht="15" outlineLevel="3">
      <c r="A1924" s="18" t="s">
        <v>6159</v>
      </c>
      <c r="B1924" s="18" t="s">
        <v>6160</v>
      </c>
      <c r="C1924" s="19" t="s">
        <v>6161</v>
      </c>
      <c r="D1924" s="18" t="s">
        <v>6162</v>
      </c>
      <c r="E1924" s="20" t="str">
        <f>HYPERLINK("https://alsi.kz/ru/catalog/antivirus-drweb/antivirus-drweb-security-space-na-24-m-1-pk-prodlenie-lhw-bk-24m-1-b3/","https://alsi.kz/ru/catalog/antivirus-drweb/antivirus-drweb-security-space-na-24-m-1-pk-prodlenie-lhw-bk-24m-1-b3/")</f>
        <v>https://alsi.kz/ru/catalog/antivirus-drweb/antivirus-drweb-security-space-na-24-m-1-pk-prodlenie-lhw-bk-24m-1-b3/</v>
      </c>
    </row>
    <row r="1925" spans="1:5" ht="15" outlineLevel="3">
      <c r="A1925" s="18" t="s">
        <v>6163</v>
      </c>
      <c r="B1925" s="18" t="s">
        <v>6164</v>
      </c>
      <c r="C1925" s="19" t="s">
        <v>6165</v>
      </c>
      <c r="D1925" s="18" t="s">
        <v>6137</v>
      </c>
      <c r="E1925" s="20" t="str">
        <f>HYPERLINK("https://alsi.kz/ru/catalog/antivirus-drweb/antivirus-drweb-security-space-na-24-m-2-pk-bazovyy-lhw-bk-24m-2-a3/","https://alsi.kz/ru/catalog/antivirus-drweb/antivirus-drweb-security-space-na-24-m-2-pk-bazovyy-lhw-bk-24m-2-a3/")</f>
        <v>https://alsi.kz/ru/catalog/antivirus-drweb/antivirus-drweb-security-space-na-24-m-2-pk-bazovyy-lhw-bk-24m-2-a3/</v>
      </c>
    </row>
    <row r="1926" spans="1:5" ht="15" outlineLevel="3">
      <c r="A1926" s="18" t="s">
        <v>6166</v>
      </c>
      <c r="B1926" s="18" t="s">
        <v>6167</v>
      </c>
      <c r="C1926" s="19" t="s">
        <v>6168</v>
      </c>
      <c r="D1926" s="18" t="s">
        <v>6141</v>
      </c>
      <c r="E1926" s="20" t="str">
        <f>HYPERLINK("https://alsi.kz/ru/catalog/antivirus-drweb/antivirus-drweb-security-space-na-24-m-2-pk-prodlenie-lhw-bk-24m-2-b3/","https://alsi.kz/ru/catalog/antivirus-drweb/antivirus-drweb-security-space-na-24-m-2-pk-prodlenie-lhw-bk-24m-2-b3/")</f>
        <v>https://alsi.kz/ru/catalog/antivirus-drweb/antivirus-drweb-security-space-na-24-m-2-pk-prodlenie-lhw-bk-24m-2-b3/</v>
      </c>
    </row>
    <row r="1927" spans="1:5" ht="15" outlineLevel="3">
      <c r="A1927" s="18" t="s">
        <v>6169</v>
      </c>
      <c r="B1927" s="18" t="s">
        <v>6170</v>
      </c>
      <c r="C1927" s="19" t="s">
        <v>6171</v>
      </c>
      <c r="D1927" s="18" t="s">
        <v>6145</v>
      </c>
      <c r="E1927" s="20" t="str">
        <f>HYPERLINK("https://alsi.kz/ru/catalog/antivirus-drweb/antivirus-drweb-security-space-na-24-m-3-pk-bazovyy-lhw-bk-24m-3-a3/","https://alsi.kz/ru/catalog/antivirus-drweb/antivirus-drweb-security-space-na-24-m-3-pk-bazovyy-lhw-bk-24m-3-a3/")</f>
        <v>https://alsi.kz/ru/catalog/antivirus-drweb/antivirus-drweb-security-space-na-24-m-3-pk-bazovyy-lhw-bk-24m-3-a3/</v>
      </c>
    </row>
    <row r="1928" spans="1:5" ht="15" outlineLevel="3">
      <c r="A1928" s="18" t="s">
        <v>6172</v>
      </c>
      <c r="B1928" s="18" t="s">
        <v>6173</v>
      </c>
      <c r="C1928" s="19" t="s">
        <v>6174</v>
      </c>
      <c r="D1928" s="18" t="s">
        <v>5922</v>
      </c>
      <c r="E1928" s="20" t="str">
        <f>HYPERLINK("https://alsi.kz/ru/catalog/antivirus-drweb/antivirus-drweb-security-space-na-24-m-3-pk-prodlenie-lhw-bk-24m-3-b3/","https://alsi.kz/ru/catalog/antivirus-drweb/antivirus-drweb-security-space-na-24-m-3-pk-prodlenie-lhw-bk-24m-3-b3/")</f>
        <v>https://alsi.kz/ru/catalog/antivirus-drweb/antivirus-drweb-security-space-na-24-m-3-pk-prodlenie-lhw-bk-24m-3-b3/</v>
      </c>
    </row>
    <row r="1929" spans="1:5" ht="15" outlineLevel="3">
      <c r="A1929" s="18" t="s">
        <v>6175</v>
      </c>
      <c r="B1929" s="18" t="s">
        <v>6176</v>
      </c>
      <c r="C1929" s="19" t="s">
        <v>6177</v>
      </c>
      <c r="D1929" s="18" t="s">
        <v>1869</v>
      </c>
      <c r="E1929" s="20" t="str">
        <f>HYPERLINK("https://alsi.kz/ru/catalog/antivirus-drweb/antivirus-drweb-security-space-na-24-m-4-pk-bazovyy-lhw-bk-24m-4-a3/","https://alsi.kz/ru/catalog/antivirus-drweb/antivirus-drweb-security-space-na-24-m-4-pk-bazovyy-lhw-bk-24m-4-a3/")</f>
        <v>https://alsi.kz/ru/catalog/antivirus-drweb/antivirus-drweb-security-space-na-24-m-4-pk-bazovyy-lhw-bk-24m-4-a3/</v>
      </c>
    </row>
    <row r="1930" spans="1:5" ht="15" outlineLevel="3">
      <c r="A1930" s="18" t="s">
        <v>6178</v>
      </c>
      <c r="B1930" s="18" t="s">
        <v>6179</v>
      </c>
      <c r="C1930" s="19" t="s">
        <v>6180</v>
      </c>
      <c r="D1930" s="18" t="s">
        <v>6027</v>
      </c>
      <c r="E1930" s="20" t="str">
        <f>HYPERLINK("https://alsi.kz/ru/catalog/antivirus-drweb/antivirus-drweb-security-space-na-24-m-4-pk-prodlenie-lhw-bk-24m-4-b3/","https://alsi.kz/ru/catalog/antivirus-drweb/antivirus-drweb-security-space-na-24-m-4-pk-prodlenie-lhw-bk-24m-4-b3/")</f>
        <v>https://alsi.kz/ru/catalog/antivirus-drweb/antivirus-drweb-security-space-na-24-m-4-pk-prodlenie-lhw-bk-24m-4-b3/</v>
      </c>
    </row>
    <row r="1931" spans="1:5" ht="15" outlineLevel="3">
      <c r="A1931" s="18" t="s">
        <v>6181</v>
      </c>
      <c r="B1931" s="18" t="s">
        <v>6182</v>
      </c>
      <c r="C1931" s="19" t="s">
        <v>6183</v>
      </c>
      <c r="D1931" s="18" t="s">
        <v>2388</v>
      </c>
      <c r="E1931" s="20" t="str">
        <f>HYPERLINK("https://alsi.kz/ru/catalog/antivirus-drweb/antivirus-drweb-security-space-na-24-m-5-pk-bazovyy-lhw-bk-24m-5-a3/","https://alsi.kz/ru/catalog/antivirus-drweb/antivirus-drweb-security-space-na-24-m-5-pk-bazovyy-lhw-bk-24m-5-a3/")</f>
        <v>https://alsi.kz/ru/catalog/antivirus-drweb/antivirus-drweb-security-space-na-24-m-5-pk-bazovyy-lhw-bk-24m-5-a3/</v>
      </c>
    </row>
    <row r="1932" spans="1:5" ht="15" outlineLevel="3">
      <c r="A1932" s="18" t="s">
        <v>6184</v>
      </c>
      <c r="B1932" s="18" t="s">
        <v>6185</v>
      </c>
      <c r="C1932" s="19" t="s">
        <v>6186</v>
      </c>
      <c r="D1932" s="18" t="s">
        <v>6137</v>
      </c>
      <c r="E1932" s="20" t="str">
        <f>HYPERLINK("https://alsi.kz/ru/catalog/antivirus-drweb/antivirus-drweb-security-space-na-36-m-1-pk-bazovyy-lhw-bk-36m-1-a3/","https://alsi.kz/ru/catalog/antivirus-drweb/antivirus-drweb-security-space-na-36-m-1-pk-bazovyy-lhw-bk-36m-1-a3/")</f>
        <v>https://alsi.kz/ru/catalog/antivirus-drweb/antivirus-drweb-security-space-na-36-m-1-pk-bazovyy-lhw-bk-36m-1-a3/</v>
      </c>
    </row>
    <row r="1933" spans="1:5" ht="15" outlineLevel="3">
      <c r="A1933" s="18" t="s">
        <v>6187</v>
      </c>
      <c r="B1933" s="18" t="s">
        <v>6188</v>
      </c>
      <c r="C1933" s="19" t="s">
        <v>6189</v>
      </c>
      <c r="D1933" s="18" t="s">
        <v>6141</v>
      </c>
      <c r="E1933" s="20" t="str">
        <f>HYPERLINK("https://alsi.kz/ru/catalog/antivirus-drweb/antivirus-drweb-security-space-na-36-m-1-pk-prodlenie-lhw-bk-36m-1-b3/","https://alsi.kz/ru/catalog/antivirus-drweb/antivirus-drweb-security-space-na-36-m-1-pk-prodlenie-lhw-bk-36m-1-b3/")</f>
        <v>https://alsi.kz/ru/catalog/antivirus-drweb/antivirus-drweb-security-space-na-36-m-1-pk-prodlenie-lhw-bk-36m-1-b3/</v>
      </c>
    </row>
    <row r="1934" spans="1:5" ht="15" outlineLevel="3">
      <c r="A1934" s="18" t="s">
        <v>6190</v>
      </c>
      <c r="B1934" s="18" t="s">
        <v>6191</v>
      </c>
      <c r="C1934" s="19" t="s">
        <v>6192</v>
      </c>
      <c r="D1934" s="18" t="s">
        <v>6145</v>
      </c>
      <c r="E1934" s="20" t="str">
        <f>HYPERLINK("https://alsi.kz/ru/catalog/antivirus-drweb/antivirus-drweb-security-space-na-36-m-2-pk-bazovyy-lhw-bk-36m-2-a3/","https://alsi.kz/ru/catalog/antivirus-drweb/antivirus-drweb-security-space-na-36-m-2-pk-bazovyy-lhw-bk-36m-2-a3/")</f>
        <v>https://alsi.kz/ru/catalog/antivirus-drweb/antivirus-drweb-security-space-na-36-m-2-pk-bazovyy-lhw-bk-36m-2-a3/</v>
      </c>
    </row>
    <row r="1935" spans="1:5" ht="15" outlineLevel="3">
      <c r="A1935" s="18" t="s">
        <v>6193</v>
      </c>
      <c r="B1935" s="18" t="s">
        <v>6194</v>
      </c>
      <c r="C1935" s="19" t="s">
        <v>6195</v>
      </c>
      <c r="D1935" s="18" t="s">
        <v>1869</v>
      </c>
      <c r="E1935" s="20" t="str">
        <f>HYPERLINK("https://alsi.kz/ru/catalog/antivirus-drweb/antivirus-drweb-security-space-na-36-m-3-pk-bazovyy-lhw-bk-36m-3-a3/","https://alsi.kz/ru/catalog/antivirus-drweb/antivirus-drweb-security-space-na-36-m-3-pk-bazovyy-lhw-bk-36m-3-a3/")</f>
        <v>https://alsi.kz/ru/catalog/antivirus-drweb/antivirus-drweb-security-space-na-36-m-3-pk-bazovyy-lhw-bk-36m-3-a3/</v>
      </c>
    </row>
    <row r="1936" spans="1:5" ht="15" outlineLevel="3">
      <c r="A1936" s="18" t="s">
        <v>6196</v>
      </c>
      <c r="B1936" s="18" t="s">
        <v>6197</v>
      </c>
      <c r="C1936" s="19" t="s">
        <v>6198</v>
      </c>
      <c r="D1936" s="18" t="s">
        <v>6027</v>
      </c>
      <c r="E1936" s="20" t="str">
        <f>HYPERLINK("https://alsi.kz/ru/catalog/antivirus-drweb/antivirus-drweb-security-space-na-36-m-3-pk-prodlenie-lhw-bk-36m-3-b3/","https://alsi.kz/ru/catalog/antivirus-drweb/antivirus-drweb-security-space-na-36-m-3-pk-prodlenie-lhw-bk-36m-3-b3/")</f>
        <v>https://alsi.kz/ru/catalog/antivirus-drweb/antivirus-drweb-security-space-na-36-m-3-pk-prodlenie-lhw-bk-36m-3-b3/</v>
      </c>
    </row>
    <row r="1937" spans="1:5" ht="15" outlineLevel="3">
      <c r="A1937" s="18" t="s">
        <v>6199</v>
      </c>
      <c r="B1937" s="18" t="s">
        <v>6200</v>
      </c>
      <c r="C1937" s="19" t="s">
        <v>6201</v>
      </c>
      <c r="D1937" s="18" t="s">
        <v>2388</v>
      </c>
      <c r="E1937" s="20" t="str">
        <f>HYPERLINK("https://alsi.kz/ru/catalog/antivirus-drweb/antivirus-drweb-security-space-na-36-m-4-pk-bazovyy-lhw-bk-36m-4-a3/","https://alsi.kz/ru/catalog/antivirus-drweb/antivirus-drweb-security-space-na-36-m-4-pk-bazovyy-lhw-bk-36m-4-a3/")</f>
        <v>https://alsi.kz/ru/catalog/antivirus-drweb/antivirus-drweb-security-space-na-36-m-4-pk-bazovyy-lhw-bk-36m-4-a3/</v>
      </c>
    </row>
    <row r="1938" spans="1:5" ht="15" outlineLevel="3">
      <c r="A1938" s="18" t="s">
        <v>6202</v>
      </c>
      <c r="B1938" s="18" t="s">
        <v>6203</v>
      </c>
      <c r="C1938" s="19" t="s">
        <v>6204</v>
      </c>
      <c r="D1938" s="18" t="s">
        <v>5952</v>
      </c>
      <c r="E1938" s="20" t="str">
        <f>HYPERLINK("https://alsi.kz/ru/catalog/antivirus-drweb/antivirus-drweb-security-space-na-36-m-4-pk-prodlenie-lhw-bk-36m-4-b3/","https://alsi.kz/ru/catalog/antivirus-drweb/antivirus-drweb-security-space-na-36-m-4-pk-prodlenie-lhw-bk-36m-4-b3/")</f>
        <v>https://alsi.kz/ru/catalog/antivirus-drweb/antivirus-drweb-security-space-na-36-m-4-pk-prodlenie-lhw-bk-36m-4-b3/</v>
      </c>
    </row>
    <row r="1939" spans="1:5" ht="15" outlineLevel="3">
      <c r="A1939" s="18" t="s">
        <v>6205</v>
      </c>
      <c r="B1939" s="18" t="s">
        <v>6206</v>
      </c>
      <c r="C1939" s="19" t="s">
        <v>6207</v>
      </c>
      <c r="D1939" s="18" t="s">
        <v>6208</v>
      </c>
      <c r="E1939" s="20" t="str">
        <f>HYPERLINK("https://alsi.kz/ru/catalog/antivirus-drweb/antivirus-drweb-security-space-na-36-m-5-pk-bazovyy-lhw-bk-36m-5-a3/","https://alsi.kz/ru/catalog/antivirus-drweb/antivirus-drweb-security-space-na-36-m-5-pk-bazovyy-lhw-bk-36m-5-a3/")</f>
        <v>https://alsi.kz/ru/catalog/antivirus-drweb/antivirus-drweb-security-space-na-36-m-5-pk-bazovyy-lhw-bk-36m-5-a3/</v>
      </c>
    </row>
    <row r="1940" spans="1:5" ht="15" outlineLevel="3">
      <c r="A1940" s="18" t="s">
        <v>6209</v>
      </c>
      <c r="B1940" s="18" t="s">
        <v>6210</v>
      </c>
      <c r="C1940" s="19" t="s">
        <v>6211</v>
      </c>
      <c r="D1940" s="18" t="s">
        <v>6212</v>
      </c>
      <c r="E1940" s="20" t="str">
        <f>HYPERLINK("https://alsi.kz/ru/catalog/antivirus-drweb/antivirus-drweb-security-space-na-36-m-5-pk-prodlenie-lhw-bk-36m-5-b3/","https://alsi.kz/ru/catalog/antivirus-drweb/antivirus-drweb-security-space-na-36-m-5-pk-prodlenie-lhw-bk-36m-5-b3/")</f>
        <v>https://alsi.kz/ru/catalog/antivirus-drweb/antivirus-drweb-security-space-na-36-m-5-pk-prodlenie-lhw-bk-36m-5-b3/</v>
      </c>
    </row>
    <row r="1941" spans="1:5" ht="15" outlineLevel="2">
      <c r="A1941" s="15" t="s">
        <v>6213</v>
      </c>
      <c r="B1941" s="16"/>
      <c r="C1941" s="16"/>
      <c r="D1941" s="17"/>
      <c r="E1941" s="14" t="str">
        <f>HYPERLINK("http://alsi.kz/ru/catalog/eset/","http://alsi.kz/ru/catalog/eset/")</f>
        <v>http://alsi.kz/ru/catalog/eset/</v>
      </c>
    </row>
    <row r="1942" spans="1:5" ht="15" outlineLevel="3">
      <c r="A1942" s="18" t="s">
        <v>6214</v>
      </c>
      <c r="B1942" s="18" t="s">
        <v>6215</v>
      </c>
      <c r="C1942" s="19" t="s">
        <v>6216</v>
      </c>
      <c r="D1942" s="18" t="s">
        <v>6217</v>
      </c>
      <c r="E1942" s="20" t="str">
        <f>HYPERLINK("https://alsi.kz/ru/catalog/eset/eset-nod32-antivirus-a10-for-1-year-for-protection-10-objects-a10-ena-1-y-for-10/","https://alsi.kz/ru/catalog/eset/eset-nod32-antivirus-a10-for-1-year-for-protection-10-objects-a10-ena-1-y-for-10/")</f>
        <v>https://alsi.kz/ru/catalog/eset/eset-nod32-antivirus-a10-for-1-year-for-protection-10-objects-a10-ena-1-y-for-10/</v>
      </c>
    </row>
    <row r="1943" spans="1:5" ht="15" outlineLevel="3">
      <c r="A1943" s="18" t="s">
        <v>6218</v>
      </c>
      <c r="B1943" s="18" t="s">
        <v>6219</v>
      </c>
      <c r="C1943" s="19" t="s">
        <v>6220</v>
      </c>
      <c r="D1943" s="18" t="s">
        <v>6221</v>
      </c>
      <c r="E1943" s="20" t="str">
        <f>HYPERLINK("https://alsi.kz/ru/catalog/eset/eset-nod32-antivirus-a6-for-1-year-for-protection-6-objects-a6-ena-1-y-for-6/","https://alsi.kz/ru/catalog/eset/eset-nod32-antivirus-a6-for-1-year-for-protection-6-objects-a6-ena-1-y-for-6/")</f>
        <v>https://alsi.kz/ru/catalog/eset/eset-nod32-antivirus-a6-for-1-year-for-protection-6-objects-a6-ena-1-y-for-6/</v>
      </c>
    </row>
    <row r="1944" spans="1:5" ht="15" outlineLevel="3">
      <c r="A1944" s="18" t="s">
        <v>6222</v>
      </c>
      <c r="B1944" s="18" t="s">
        <v>6223</v>
      </c>
      <c r="C1944" s="19" t="s">
        <v>6224</v>
      </c>
      <c r="D1944" s="18" t="s">
        <v>6225</v>
      </c>
      <c r="E1944" s="20" t="str">
        <f>HYPERLINK("https://alsi.kz/ru/catalog/eset/eset-nod32-antivirus-a7-for-1-year-for-protection-7-objects-a7-ena-1-y-for-7/","https://alsi.kz/ru/catalog/eset/eset-nod32-antivirus-a7-for-1-year-for-protection-7-objects-a7-ena-1-y-for-7/")</f>
        <v>https://alsi.kz/ru/catalog/eset/eset-nod32-antivirus-a7-for-1-year-for-protection-7-objects-a7-ena-1-y-for-7/</v>
      </c>
    </row>
    <row r="1945" spans="1:5" ht="15" outlineLevel="3">
      <c r="A1945" s="18" t="s">
        <v>6226</v>
      </c>
      <c r="B1945" s="18" t="s">
        <v>6227</v>
      </c>
      <c r="C1945" s="19" t="s">
        <v>6228</v>
      </c>
      <c r="D1945" s="18" t="s">
        <v>6229</v>
      </c>
      <c r="E1945" s="20" t="str">
        <f>HYPERLINK("https://alsi.kz/ru/catalog/eset/eset-nod32-antivirus-a8-for-1-year-for-protection-8-objects-a8-ena-1-y-for-8/","https://alsi.kz/ru/catalog/eset/eset-nod32-antivirus-a8-for-1-year-for-protection-8-objects-a8-ena-1-y-for-8/")</f>
        <v>https://alsi.kz/ru/catalog/eset/eset-nod32-antivirus-a8-for-1-year-for-protection-8-objects-a8-ena-1-y-for-8/</v>
      </c>
    </row>
    <row r="1946" spans="1:5" ht="15" outlineLevel="3">
      <c r="A1946" s="18" t="s">
        <v>6230</v>
      </c>
      <c r="B1946" s="18" t="s">
        <v>6231</v>
      </c>
      <c r="C1946" s="19" t="s">
        <v>6232</v>
      </c>
      <c r="D1946" s="18" t="s">
        <v>6233</v>
      </c>
      <c r="E1946" s="20" t="str">
        <f>HYPERLINK("https://alsi.kz/ru/catalog/eset/eset-nod32-antivirus-a9-for-1-year-for-protection-9-objects-a9-ena-1-y-for-9/","https://alsi.kz/ru/catalog/eset/eset-nod32-antivirus-a9-for-1-year-for-protection-9-objects-a9-ena-1-y-for-9/")</f>
        <v>https://alsi.kz/ru/catalog/eset/eset-nod32-antivirus-a9-for-1-year-for-protection-9-objects-a9-ena-1-y-for-9/</v>
      </c>
    </row>
    <row r="1947" spans="1:5" ht="15" outlineLevel="3">
      <c r="A1947" s="18" t="s">
        <v>6234</v>
      </c>
      <c r="B1947" s="18" t="s">
        <v>6235</v>
      </c>
      <c r="C1947" s="19" t="s">
        <v>6236</v>
      </c>
      <c r="D1947" s="18" t="s">
        <v>6237</v>
      </c>
      <c r="E1947" s="20" t="str">
        <f>HYPERLINK("https://alsi.kz/ru/catalog/eset/antivirus-eset-nod32-antivirus-a1-12-mes-1-ust-a1-ena-1-y-for-1/","https://alsi.kz/ru/catalog/eset/antivirus-eset-nod32-antivirus-a1-12-mes-1-ust-a1-ena-1-y-for-1/")</f>
        <v>https://alsi.kz/ru/catalog/eset/antivirus-eset-nod32-antivirus-a1-12-mes-1-ust-a1-ena-1-y-for-1/</v>
      </c>
    </row>
    <row r="1948" spans="1:5" ht="15" outlineLevel="3">
      <c r="A1948" s="18" t="s">
        <v>6238</v>
      </c>
      <c r="B1948" s="18" t="s">
        <v>6239</v>
      </c>
      <c r="C1948" s="19" t="s">
        <v>6240</v>
      </c>
      <c r="D1948" s="18" t="s">
        <v>6241</v>
      </c>
      <c r="E1948" s="20" t="str">
        <f>HYPERLINK("https://alsi.kz/ru/catalog/eset/antivirus-eset-nod32-antivirus-a2-12-mes-2-ust-a2-ena-1-y-for-2/","https://alsi.kz/ru/catalog/eset/antivirus-eset-nod32-antivirus-a2-12-mes-2-ust-a2-ena-1-y-for-2/")</f>
        <v>https://alsi.kz/ru/catalog/eset/antivirus-eset-nod32-antivirus-a2-12-mes-2-ust-a2-ena-1-y-for-2/</v>
      </c>
    </row>
    <row r="1949" spans="1:5" ht="15" outlineLevel="3">
      <c r="A1949" s="18" t="s">
        <v>6242</v>
      </c>
      <c r="B1949" s="18" t="s">
        <v>6243</v>
      </c>
      <c r="C1949" s="19" t="s">
        <v>6244</v>
      </c>
      <c r="D1949" s="18" t="s">
        <v>6245</v>
      </c>
      <c r="E1949" s="20" t="str">
        <f>HYPERLINK("https://alsi.kz/ru/catalog/eset/antivirus-eset-nod32-antivirus-a3-12-mes-3-ust-a3-ena-1-y-for-3/","https://alsi.kz/ru/catalog/eset/antivirus-eset-nod32-antivirus-a3-12-mes-3-ust-a3-ena-1-y-for-3/")</f>
        <v>https://alsi.kz/ru/catalog/eset/antivirus-eset-nod32-antivirus-a3-12-mes-3-ust-a3-ena-1-y-for-3/</v>
      </c>
    </row>
    <row r="1950" spans="1:5" ht="15" outlineLevel="3">
      <c r="A1950" s="18" t="s">
        <v>6246</v>
      </c>
      <c r="B1950" s="18" t="s">
        <v>6247</v>
      </c>
      <c r="C1950" s="19" t="s">
        <v>6248</v>
      </c>
      <c r="D1950" s="18" t="s">
        <v>6249</v>
      </c>
      <c r="E1950" s="20" t="str">
        <f>HYPERLINK("https://alsi.kz/ru/catalog/eset/antivirus-eset-nod32-antivirus-a4-12-mes-4-ust-a4-ena-1-y-for-4/","https://alsi.kz/ru/catalog/eset/antivirus-eset-nod32-antivirus-a4-12-mes-4-ust-a4-ena-1-y-for-4/")</f>
        <v>https://alsi.kz/ru/catalog/eset/antivirus-eset-nod32-antivirus-a4-12-mes-4-ust-a4-ena-1-y-for-4/</v>
      </c>
    </row>
    <row r="1951" spans="1:5" ht="15" outlineLevel="3">
      <c r="A1951" s="18" t="s">
        <v>6250</v>
      </c>
      <c r="B1951" s="18" t="s">
        <v>6251</v>
      </c>
      <c r="C1951" s="19" t="s">
        <v>6252</v>
      </c>
      <c r="D1951" s="18" t="s">
        <v>6253</v>
      </c>
      <c r="E1951" s="20" t="str">
        <f>HYPERLINK("https://alsi.kz/ru/catalog/eset/antivirus-eset-nod32-antivirus-a5-12-mes-5-ust-a5-ena-1-y-for-5/","https://alsi.kz/ru/catalog/eset/antivirus-eset-nod32-antivirus-a5-12-mes-5-ust-a5-ena-1-y-for-5/")</f>
        <v>https://alsi.kz/ru/catalog/eset/antivirus-eset-nod32-antivirus-a5-12-mes-5-ust-a5-ena-1-y-for-5/</v>
      </c>
    </row>
    <row r="1952" spans="1:5" ht="15" outlineLevel="1">
      <c r="A1952" s="11" t="s">
        <v>6254</v>
      </c>
      <c r="B1952" s="12"/>
      <c r="C1952" s="12"/>
      <c r="D1952" s="13"/>
      <c r="E1952" s="14" t="str">
        <f>HYPERLINK("http://alsi.kz/ru/catalog/prgrammnoe-obespechenie-microsoft-kgm/","http://alsi.kz/ru/catalog/prgrammnoe-obespechenie-microsoft-kgm/")</f>
        <v>http://alsi.kz/ru/catalog/prgrammnoe-obespechenie-microsoft-kgm/</v>
      </c>
    </row>
    <row r="1953" spans="1:5" ht="15" outlineLevel="2">
      <c r="A1953" s="15" t="s">
        <v>6255</v>
      </c>
      <c r="B1953" s="16"/>
      <c r="C1953" s="16"/>
      <c r="D1953" s="17"/>
      <c r="E1953" s="14" t="str">
        <f>HYPERLINK("http://alsi.kz/ru/catalog/operacionnye-sistemy-os/","http://alsi.kz/ru/catalog/operacionnye-sistemy-os/")</f>
        <v>http://alsi.kz/ru/catalog/operacionnye-sistemy-os/</v>
      </c>
    </row>
    <row r="1954" spans="1:5" ht="15" outlineLevel="3">
      <c r="A1954" s="18" t="s">
        <v>6256</v>
      </c>
      <c r="B1954" s="18" t="s">
        <v>6257</v>
      </c>
      <c r="C1954" s="19" t="s">
        <v>6258</v>
      </c>
      <c r="D1954" s="18" t="s">
        <v>6259</v>
      </c>
      <c r="E1954" s="20" t="str">
        <f>HYPERLINK("https://alsi.kz/ru/catalog/operacionnye-sistemy-os/operacionnaya-sistema-windows11-home64-bit-multiyazychnaya-esd-kw9-00664/","https://alsi.kz/ru/catalog/operacionnye-sistemy-os/operacionnaya-sistema-windows11-home64-bit-multiyazychnaya-esd-kw9-00664/")</f>
        <v>https://alsi.kz/ru/catalog/operacionnye-sistemy-os/operacionnaya-sistema-windows11-home64-bit-multiyazychnaya-esd-kw9-00664/</v>
      </c>
    </row>
    <row r="1955" spans="1:5" ht="15" outlineLevel="3">
      <c r="A1955" s="18" t="s">
        <v>6260</v>
      </c>
      <c r="B1955" s="18" t="s">
        <v>6261</v>
      </c>
      <c r="C1955" s="19" t="s">
        <v>6262</v>
      </c>
      <c r="D1955" s="18" t="s">
        <v>6263</v>
      </c>
      <c r="E1955" s="20" t="str">
        <f>HYPERLINK("https://alsi.kz/ru/catalog/operacionnye-sistemy-os/win-home-fpp-11-64-bit-russian-kazakhstan-only-usb-haj-00120/","https://alsi.kz/ru/catalog/operacionnye-sistemy-os/win-home-fpp-11-64-bit-russian-kazakhstan-only-usb-haj-00120/")</f>
        <v>https://alsi.kz/ru/catalog/operacionnye-sistemy-os/win-home-fpp-11-64-bit-russian-kazakhstan-only-usb-haj-00120/</v>
      </c>
    </row>
    <row r="1956" spans="1:5" ht="15" outlineLevel="3">
      <c r="A1956" s="18" t="s">
        <v>6264</v>
      </c>
      <c r="B1956" s="18" t="s">
        <v>6265</v>
      </c>
      <c r="C1956" s="19" t="s">
        <v>6266</v>
      </c>
      <c r="D1956" s="18" t="s">
        <v>6267</v>
      </c>
      <c r="E1956" s="20" t="str">
        <f>HYPERLINK("https://alsi.kz/ru/catalog/operacionnye-sistemy-os/operacionnaya-sistema-windows11-pro64-bit-multiyazychnaya-esd-fqc-10572/","https://alsi.kz/ru/catalog/operacionnye-sistemy-os/operacionnaya-sistema-windows11-pro64-bit-multiyazychnaya-esd-fqc-10572/")</f>
        <v>https://alsi.kz/ru/catalog/operacionnye-sistemy-os/operacionnaya-sistema-windows11-pro64-bit-multiyazychnaya-esd-fqc-10572/</v>
      </c>
    </row>
    <row r="1957" spans="1:5" ht="15" outlineLevel="3">
      <c r="A1957" s="18" t="s">
        <v>6268</v>
      </c>
      <c r="B1957" s="18" t="s">
        <v>6269</v>
      </c>
      <c r="C1957" s="19" t="s">
        <v>6270</v>
      </c>
      <c r="D1957" s="18" t="s">
        <v>6271</v>
      </c>
      <c r="E1957" s="20" t="str">
        <f>HYPERLINK("https://alsi.kz/ru/catalog/operacionnye-sistemy-os/win-pro-fpp-11-64-bit-russian-kazakhstan-only-usb-hav-00160/","https://alsi.kz/ru/catalog/operacionnye-sistemy-os/win-pro-fpp-11-64-bit-russian-kazakhstan-only-usb-hav-00160/")</f>
        <v>https://alsi.kz/ru/catalog/operacionnye-sistemy-os/win-pro-fpp-11-64-bit-russian-kazakhstan-only-usb-hav-00160/</v>
      </c>
    </row>
    <row r="1958" spans="1:5" ht="15" outlineLevel="2">
      <c r="A1958" s="15" t="s">
        <v>6272</v>
      </c>
      <c r="B1958" s="16"/>
      <c r="C1958" s="16"/>
      <c r="D1958" s="17"/>
      <c r="E1958" s="14" t="str">
        <f>HYPERLINK("http://alsi.kz/ru/catalog/pakety-ofisnyh-programm/","http://alsi.kz/ru/catalog/pakety-ofisnyh-programm/")</f>
        <v>http://alsi.kz/ru/catalog/pakety-ofisnyh-programm/</v>
      </c>
    </row>
    <row r="1959" spans="1:5" ht="15" outlineLevel="3">
      <c r="A1959" s="18" t="s">
        <v>6273</v>
      </c>
      <c r="B1959" s="18" t="s">
        <v>6274</v>
      </c>
      <c r="C1959" s="19" t="s">
        <v>6275</v>
      </c>
      <c r="D1959" s="18" t="s">
        <v>6276</v>
      </c>
      <c r="E1959" s="20" t="str">
        <f>HYPERLINK("https://alsi.kz/ru/catalog/pakety-ofisnyh-programm/ms-m365-bus-standard-retail-russian-subscr-1yr-kazakhstan-only-medialess-p8-klq-00692/","https://alsi.kz/ru/catalog/pakety-ofisnyh-programm/ms-m365-bus-standard-retail-russian-subscr-1yr-kazakhstan-only-medialess-p8-klq-00692/")</f>
        <v>https://alsi.kz/ru/catalog/pakety-ofisnyh-programm/ms-m365-bus-standard-retail-russian-subscr-1yr-kazakhstan-only-medialess-p8-klq-00692/</v>
      </c>
    </row>
    <row r="1960" spans="1:5" ht="15" outlineLevel="3">
      <c r="A1960" s="18" t="s">
        <v>6277</v>
      </c>
      <c r="B1960" s="18" t="s">
        <v>6278</v>
      </c>
      <c r="C1960" s="19" t="s">
        <v>6279</v>
      </c>
      <c r="D1960" s="18" t="s">
        <v>6280</v>
      </c>
      <c r="E1960" s="20" t="str">
        <f>HYPERLINK("https://alsi.kz/ru/catalog/pakety-ofisnyh-programm/ms-m365-personal-russian-subscr-1yr-kazakhstan-only-medialess-p8-qq2-01439/","https://alsi.kz/ru/catalog/pakety-ofisnyh-programm/ms-m365-personal-russian-subscr-1yr-kazakhstan-only-medialess-p8-qq2-01439/")</f>
        <v>https://alsi.kz/ru/catalog/pakety-ofisnyh-programm/ms-m365-personal-russian-subscr-1yr-kazakhstan-only-medialess-p8-qq2-01439/</v>
      </c>
    </row>
    <row r="1961" spans="1:5" ht="15" outlineLevel="3">
      <c r="A1961" s="18" t="s">
        <v>6281</v>
      </c>
      <c r="B1961" s="18" t="s">
        <v>6282</v>
      </c>
      <c r="C1961" s="19" t="s">
        <v>6283</v>
      </c>
      <c r="D1961" s="18" t="s">
        <v>6284</v>
      </c>
      <c r="E1961" s="20" t="str">
        <f>HYPERLINK("https://alsi.kz/ru/catalog/pakety-ofisnyh-programm/ms-office-home-and-business-2021-all-lng-pkl-onln-cee-only-dwnld-c2r-nr-t5d-03484/","https://alsi.kz/ru/catalog/pakety-ofisnyh-programm/ms-office-home-and-business-2021-all-lng-pkl-onln-cee-only-dwnld-c2r-nr-t5d-03484/")</f>
        <v>https://alsi.kz/ru/catalog/pakety-ofisnyh-programm/ms-office-home-and-business-2021-all-lng-pkl-onln-cee-only-dwnld-c2r-nr-t5d-03484/</v>
      </c>
    </row>
    <row r="1962" spans="1:5" ht="15" outlineLevel="3">
      <c r="A1962" s="18" t="s">
        <v>6285</v>
      </c>
      <c r="B1962" s="18" t="s">
        <v>6286</v>
      </c>
      <c r="C1962" s="19" t="s">
        <v>6287</v>
      </c>
      <c r="D1962" s="18" t="s">
        <v>6288</v>
      </c>
      <c r="E1962" s="20" t="str">
        <f>HYPERLINK("https://alsi.kz/ru/catalog/pakety-ofisnyh-programm/ms-office-home-and-business-2021-russian-kazakhstan-only-medialess-t5d-03545/","https://alsi.kz/ru/catalog/pakety-ofisnyh-programm/ms-office-home-and-business-2021-russian-kazakhstan-only-medialess-t5d-03545/")</f>
        <v>https://alsi.kz/ru/catalog/pakety-ofisnyh-programm/ms-office-home-and-business-2021-russian-kazakhstan-only-medialess-t5d-03545/</v>
      </c>
    </row>
    <row r="1963" spans="1:5" ht="15" outlineLevel="3">
      <c r="A1963" s="18" t="s">
        <v>6289</v>
      </c>
      <c r="B1963" s="18" t="s">
        <v>6290</v>
      </c>
      <c r="C1963" s="19" t="s">
        <v>6291</v>
      </c>
      <c r="D1963" s="18" t="s">
        <v>6292</v>
      </c>
      <c r="E1963" s="20" t="str">
        <f>HYPERLINK("https://alsi.kz/ru/catalog/pakety-ofisnyh-programm/ms-office-home-and-student-2021-all-lng-pkl-onln-cee-only-dwnld-c2r-nr-79g-05338/","https://alsi.kz/ru/catalog/pakety-ofisnyh-programm/ms-office-home-and-student-2021-all-lng-pkl-onln-cee-only-dwnld-c2r-nr-79g-05338/")</f>
        <v>https://alsi.kz/ru/catalog/pakety-ofisnyh-programm/ms-office-home-and-student-2021-all-lng-pkl-onln-cee-only-dwnld-c2r-nr-79g-05338/</v>
      </c>
    </row>
    <row r="1964" spans="1:5" ht="15" outlineLevel="3">
      <c r="A1964" s="18" t="s">
        <v>6293</v>
      </c>
      <c r="B1964" s="18" t="s">
        <v>6294</v>
      </c>
      <c r="C1964" s="19" t="s">
        <v>6295</v>
      </c>
      <c r="D1964" s="18" t="s">
        <v>6296</v>
      </c>
      <c r="E1964" s="20" t="str">
        <f>HYPERLINK("https://alsi.kz/ru/catalog/pakety-ofisnyh-programm/ms-office-home-and-student-2021-russian-kazakhstan-only-medialess-79g-05424/","https://alsi.kz/ru/catalog/pakety-ofisnyh-programm/ms-office-home-and-student-2021-russian-kazakhstan-only-medialess-79g-05424/")</f>
        <v>https://alsi.kz/ru/catalog/pakety-ofisnyh-programm/ms-office-home-and-student-2021-russian-kazakhstan-only-medialess-79g-05424/</v>
      </c>
    </row>
    <row r="1965" spans="1:5" ht="15" outlineLevel="3">
      <c r="A1965" s="18" t="s">
        <v>6297</v>
      </c>
      <c r="B1965" s="18" t="s">
        <v>6298</v>
      </c>
      <c r="C1965" s="19" t="s">
        <v>6299</v>
      </c>
      <c r="D1965" s="18" t="s">
        <v>6300</v>
      </c>
      <c r="E1965" s="20" t="str">
        <f>HYPERLINK("https://alsi.kz/ru/catalog/pakety-ofisnyh-programm/ms-office-pro-2021-all-lng-online-cee-only-dwnld-c2r-nr-269-17192/","https://alsi.kz/ru/catalog/pakety-ofisnyh-programm/ms-office-pro-2021-all-lng-online-cee-only-dwnld-c2r-nr-269-17192/")</f>
        <v>https://alsi.kz/ru/catalog/pakety-ofisnyh-programm/ms-office-pro-2021-all-lng-online-cee-only-dwnld-c2r-nr-269-17192/</v>
      </c>
    </row>
    <row r="1966" spans="1:5" ht="15" outlineLevel="3">
      <c r="A1966" s="18" t="s">
        <v>6301</v>
      </c>
      <c r="B1966" s="18" t="s">
        <v>6302</v>
      </c>
      <c r="C1966" s="19" t="s">
        <v>6303</v>
      </c>
      <c r="D1966" s="18" t="s">
        <v>6304</v>
      </c>
      <c r="E1966" s="20" t="str">
        <f>HYPERLINK("https://alsi.kz/ru/catalog/pakety-ofisnyh-programm/pravo-na-ispolzovanie-mso365buspremretailalllngsubpkl1yronlnceeonlydwnldnr-klq-00217/","https://alsi.kz/ru/catalog/pakety-ofisnyh-programm/pravo-na-ispolzovanie-mso365buspremretailalllngsubpkl1yronlnceeonlydwnldnr-klq-00217/")</f>
        <v>https://alsi.kz/ru/catalog/pakety-ofisnyh-programm/pravo-na-ispolzovanie-mso365buspremretailalllngsubpkl1yronlnceeonlydwnldnr-klq-00217/</v>
      </c>
    </row>
    <row r="1967" spans="1:5" ht="15" outlineLevel="3">
      <c r="A1967" s="18" t="s">
        <v>6305</v>
      </c>
      <c r="B1967" s="18" t="s">
        <v>6306</v>
      </c>
      <c r="C1967" s="19" t="s">
        <v>6307</v>
      </c>
      <c r="D1967" s="18" t="s">
        <v>6308</v>
      </c>
      <c r="E1967" s="20" t="str">
        <f>HYPERLINK("https://alsi.kz/ru/catalog/pakety-ofisnyh-programm/m365-family-russian-subscr-1yr-kazakhstan-only-medialess-p8-6gq-01598/","https://alsi.kz/ru/catalog/pakety-ofisnyh-programm/m365-family-russian-subscr-1yr-kazakhstan-only-medialess-p8-6gq-01598/")</f>
        <v>https://alsi.kz/ru/catalog/pakety-ofisnyh-programm/m365-family-russian-subscr-1yr-kazakhstan-only-medialess-p8-6gq-01598/</v>
      </c>
    </row>
    <row r="1968" spans="1:5" ht="15" outlineLevel="3">
      <c r="A1968" s="18" t="s">
        <v>6309</v>
      </c>
      <c r="B1968" s="18" t="s">
        <v>6310</v>
      </c>
      <c r="C1968" s="19" t="s">
        <v>6311</v>
      </c>
      <c r="D1968" s="18" t="s">
        <v>6312</v>
      </c>
      <c r="E1968" s="20" t="str">
        <f>HYPERLINK("https://alsi.kz/ru/catalog/pakety-ofisnyh-programm/pravo-na-ispolzovanie-msoffice365home3264alllngsubpklic1yronlineceec2rnr-6gq-00084/","https://alsi.kz/ru/catalog/pakety-ofisnyh-programm/pravo-na-ispolzovanie-msoffice365home3264alllngsubpklic1yronlineceec2rnr-6gq-00084/")</f>
        <v>https://alsi.kz/ru/catalog/pakety-ofisnyh-programm/pravo-na-ispolzovanie-msoffice365home3264alllngsubpklic1yronlineceec2rnr-6gq-00084/</v>
      </c>
    </row>
    <row r="1969" spans="1:5" ht="15" outlineLevel="3">
      <c r="A1969" s="18" t="s">
        <v>6313</v>
      </c>
      <c r="B1969" s="18" t="s">
        <v>6314</v>
      </c>
      <c r="C1969" s="19" t="s">
        <v>6315</v>
      </c>
      <c r="D1969" s="18" t="s">
        <v>6316</v>
      </c>
      <c r="E1969" s="20" t="str">
        <f>HYPERLINK("https://alsi.kz/ru/catalog/pakety-ofisnyh-programm/pravo-na-ispolzovanie-msoffice365personal3264alllngsubpklic1yronlineceec2rnr-qq2-00004/","https://alsi.kz/ru/catalog/pakety-ofisnyh-programm/pravo-na-ispolzovanie-msoffice365personal3264alllngsubpklic1yronlineceec2rnr-qq2-00004/")</f>
        <v>https://alsi.kz/ru/catalog/pakety-ofisnyh-programm/pravo-na-ispolzovanie-msoffice365personal3264alllngsubpklic1yronlineceec2rnr-qq2-00004/</v>
      </c>
    </row>
    <row r="1970" spans="1:5" ht="15">
      <c r="A1970" s="8" t="s">
        <v>6317</v>
      </c>
      <c r="B1970" s="9"/>
      <c r="C1970" s="9"/>
      <c r="D1970" s="9"/>
      <c r="E1970" s="10"/>
    </row>
    <row r="1971" spans="1:5" ht="15" outlineLevel="1">
      <c r="A1971" s="11" t="s">
        <v>6318</v>
      </c>
      <c r="B1971" s="12"/>
      <c r="C1971" s="12"/>
      <c r="D1971" s="13"/>
      <c r="E1971" s="14" t="str">
        <f>HYPERLINK("http://alsi.kz/ru/catalog/ip-telefony/","http://alsi.kz/ru/catalog/ip-telefony/")</f>
        <v>http://alsi.kz/ru/catalog/ip-telefony/</v>
      </c>
    </row>
    <row r="1972" spans="1:5" ht="15" outlineLevel="2">
      <c r="A1972" s="15" t="s">
        <v>6319</v>
      </c>
      <c r="B1972" s="16"/>
      <c r="C1972" s="16"/>
      <c r="D1972" s="17"/>
      <c r="E1972" s="14" t="str">
        <f>HYPERLINK("http://alsi.kz/ru/catalog/nastolnye-telefony/","http://alsi.kz/ru/catalog/nastolnye-telefony/")</f>
        <v>http://alsi.kz/ru/catalog/nastolnye-telefony/</v>
      </c>
    </row>
    <row r="1973" spans="1:5" ht="15" outlineLevel="3">
      <c r="A1973" s="18" t="s">
        <v>6320</v>
      </c>
      <c r="B1973" s="18" t="s">
        <v>6321</v>
      </c>
      <c r="C1973" s="19" t="s">
        <v>6322</v>
      </c>
      <c r="D1973" s="18" t="s">
        <v>6323</v>
      </c>
      <c r="E1973" s="20" t="str">
        <f>HYPERLINK("https://alsi.kz/ru/catalog/nastolnye-telefony/ip-telefon-yealink-sip-t54s-sip-t54s/","https://alsi.kz/ru/catalog/nastolnye-telefony/ip-telefon-yealink-sip-t54s-sip-t54s/")</f>
        <v>https://alsi.kz/ru/catalog/nastolnye-telefony/ip-telefon-yealink-sip-t54s-sip-t54s/</v>
      </c>
    </row>
    <row r="1974" spans="1:5" ht="15" outlineLevel="3">
      <c r="A1974" s="18" t="s">
        <v>6324</v>
      </c>
      <c r="B1974" s="18" t="s">
        <v>6325</v>
      </c>
      <c r="C1974" s="19" t="s">
        <v>6326</v>
      </c>
      <c r="D1974" s="18" t="s">
        <v>6327</v>
      </c>
      <c r="E1974" s="20" t="str">
        <f>HYPERLINK("https://alsi.kz/ru/catalog/nastolnye-telefony/sip-telefon-yealink-sip-t30-1-liniya-s-bp-zamena-t19-sip-t30/","https://alsi.kz/ru/catalog/nastolnye-telefony/sip-telefon-yealink-sip-t30-1-liniya-s-bp-zamena-t19-sip-t30/")</f>
        <v>https://alsi.kz/ru/catalog/nastolnye-telefony/sip-telefon-yealink-sip-t30-1-liniya-s-bp-zamena-t19-sip-t30/</v>
      </c>
    </row>
    <row r="1975" spans="1:5" ht="15" outlineLevel="3">
      <c r="A1975" s="18" t="s">
        <v>6328</v>
      </c>
      <c r="B1975" s="18" t="s">
        <v>6329</v>
      </c>
      <c r="C1975" s="19" t="s">
        <v>6330</v>
      </c>
      <c r="D1975" s="18" t="s">
        <v>6331</v>
      </c>
      <c r="E1975" s="20" t="str">
        <f>HYPERLINK("https://alsi.kz/ru/catalog/nastolnye-telefony/sip-telefon-yealink-sip-t31p-2-linii-poe-s-bp-zamena-t21p-sip-t31p/","https://alsi.kz/ru/catalog/nastolnye-telefony/sip-telefon-yealink-sip-t31p-2-linii-poe-s-bp-zamena-t21p-sip-t31p/")</f>
        <v>https://alsi.kz/ru/catalog/nastolnye-telefony/sip-telefon-yealink-sip-t31p-2-linii-poe-s-bp-zamena-t21p-sip-t31p/</v>
      </c>
    </row>
    <row r="1976" spans="1:5" ht="15" outlineLevel="3">
      <c r="A1976" s="18" t="s">
        <v>6332</v>
      </c>
      <c r="B1976" s="18" t="s">
        <v>6333</v>
      </c>
      <c r="C1976" s="19" t="s">
        <v>6334</v>
      </c>
      <c r="D1976" s="18" t="s">
        <v>6335</v>
      </c>
      <c r="E1976" s="20" t="str">
        <f>HYPERLINK("https://alsi.kz/ru/catalog/nastolnye-telefony/sip-telefon-yealink-sip-t30p-1-liniya-poe-c-bp-zamena-t19p-sip-t30p/","https://alsi.kz/ru/catalog/nastolnye-telefony/sip-telefon-yealink-sip-t30p-1-liniya-poe-c-bp-zamena-t19p-sip-t30p/")</f>
        <v>https://alsi.kz/ru/catalog/nastolnye-telefony/sip-telefon-yealink-sip-t30p-1-liniya-poe-c-bp-zamena-t19p-sip-t30p/</v>
      </c>
    </row>
    <row r="1977" spans="1:5" ht="15" outlineLevel="3">
      <c r="A1977" s="18" t="s">
        <v>6336</v>
      </c>
      <c r="B1977" s="18" t="s">
        <v>6337</v>
      </c>
      <c r="C1977" s="19" t="s">
        <v>6338</v>
      </c>
      <c r="D1977" s="18" t="s">
        <v>6339</v>
      </c>
      <c r="E1977" s="20" t="str">
        <f>HYPERLINK("https://alsi.kz/ru/catalog/nastolnye-telefony/sip-telefon-yealink-sip-t31-2-linii-s-bp-zamena-t21-sip-t31/","https://alsi.kz/ru/catalog/nastolnye-telefony/sip-telefon-yealink-sip-t31-2-linii-s-bp-zamena-t21-sip-t31/")</f>
        <v>https://alsi.kz/ru/catalog/nastolnye-telefony/sip-telefon-yealink-sip-t31-2-linii-s-bp-zamena-t21-sip-t31/</v>
      </c>
    </row>
    <row r="1978" spans="1:5" ht="15" outlineLevel="3">
      <c r="A1978" s="18" t="s">
        <v>6340</v>
      </c>
      <c r="B1978" s="18" t="s">
        <v>6341</v>
      </c>
      <c r="C1978" s="19" t="s">
        <v>6342</v>
      </c>
      <c r="D1978" s="18" t="s">
        <v>6343</v>
      </c>
      <c r="E1978" s="20" t="str">
        <f>HYPERLINK("https://alsi.kz/ru/catalog/nastolnye-telefony/sip-telefon-yealink-sip-t33g-4-linii-poe-gige-s-bp-zamena-t40g-sip-t33g/","https://alsi.kz/ru/catalog/nastolnye-telefony/sip-telefon-yealink-sip-t33g-4-linii-poe-gige-s-bp-zamena-t40g-sip-t33g/")</f>
        <v>https://alsi.kz/ru/catalog/nastolnye-telefony/sip-telefon-yealink-sip-t33g-4-linii-poe-gige-s-bp-zamena-t40g-sip-t33g/</v>
      </c>
    </row>
    <row r="1979" spans="1:5" ht="15" outlineLevel="3">
      <c r="A1979" s="18" t="s">
        <v>6344</v>
      </c>
      <c r="B1979" s="18" t="s">
        <v>6345</v>
      </c>
      <c r="C1979" s="19" t="s">
        <v>6346</v>
      </c>
      <c r="D1979" s="18" t="s">
        <v>6347</v>
      </c>
      <c r="E1979" s="20" t="str">
        <f>HYPERLINK("https://alsi.kz/ru/catalog/nastolnye-telefony/sip-telefon-yealink-sip-t33p-4-linii-poe-s-bp-zamena-t40p-sip-t33p/","https://alsi.kz/ru/catalog/nastolnye-telefony/sip-telefon-yealink-sip-t33p-4-linii-poe-s-bp-zamena-t40p-sip-t33p/")</f>
        <v>https://alsi.kz/ru/catalog/nastolnye-telefony/sip-telefon-yealink-sip-t33p-4-linii-poe-s-bp-zamena-t40p-sip-t33p/</v>
      </c>
    </row>
    <row r="1980" spans="1:5" ht="15" outlineLevel="3">
      <c r="A1980" s="18" t="s">
        <v>6348</v>
      </c>
      <c r="B1980" s="18" t="s">
        <v>6349</v>
      </c>
      <c r="C1980" s="19" t="s">
        <v>6350</v>
      </c>
      <c r="D1980" s="18" t="s">
        <v>6351</v>
      </c>
      <c r="E1980" s="20" t="str">
        <f>HYPERLINK("https://alsi.kz/ru/catalog/nastolnye-telefony/ip-telefon-yealink-sip-t53w-sip-t53w/","https://alsi.kz/ru/catalog/nastolnye-telefony/ip-telefon-yealink-sip-t53w-sip-t53w/")</f>
        <v>https://alsi.kz/ru/catalog/nastolnye-telefony/ip-telefon-yealink-sip-t53w-sip-t53w/</v>
      </c>
    </row>
    <row r="1981" spans="1:5" ht="15" outlineLevel="3">
      <c r="A1981" s="18" t="s">
        <v>6352</v>
      </c>
      <c r="B1981" s="18" t="s">
        <v>6353</v>
      </c>
      <c r="C1981" s="19" t="s">
        <v>6354</v>
      </c>
      <c r="D1981" s="18" t="s">
        <v>6355</v>
      </c>
      <c r="E1981" s="20" t="str">
        <f>HYPERLINK("https://alsi.kz/ru/catalog/nastolnye-telefony/ip-telefon-yealink-sip-t54w-sip-t54w/","https://alsi.kz/ru/catalog/nastolnye-telefony/ip-telefon-yealink-sip-t54w-sip-t54w/")</f>
        <v>https://alsi.kz/ru/catalog/nastolnye-telefony/ip-telefon-yealink-sip-t54w-sip-t54w/</v>
      </c>
    </row>
    <row r="1982" spans="1:5" ht="15" outlineLevel="3">
      <c r="A1982" s="18" t="s">
        <v>6356</v>
      </c>
      <c r="B1982" s="18" t="s">
        <v>6357</v>
      </c>
      <c r="C1982" s="19" t="s">
        <v>6358</v>
      </c>
      <c r="D1982" s="18" t="s">
        <v>6359</v>
      </c>
      <c r="E1982" s="20" t="str">
        <f>HYPERLINK("https://alsi.kz/ru/catalog/nastolnye-telefony/ip-telefon-yealink-sip-t57w-sip-t57w/","https://alsi.kz/ru/catalog/nastolnye-telefony/ip-telefon-yealink-sip-t57w-sip-t57w/")</f>
        <v>https://alsi.kz/ru/catalog/nastolnye-telefony/ip-telefon-yealink-sip-t57w-sip-t57w/</v>
      </c>
    </row>
    <row r="1983" spans="1:5" ht="15" outlineLevel="2">
      <c r="A1983" s="15" t="s">
        <v>6360</v>
      </c>
      <c r="B1983" s="16"/>
      <c r="C1983" s="16"/>
      <c r="D1983" s="17"/>
      <c r="E1983" s="14" t="str">
        <f>HYPERLINK("http://alsi.kz/ru/catalog/dect-telefony/","http://alsi.kz/ru/catalog/dect-telefony/")</f>
        <v>http://alsi.kz/ru/catalog/dect-telefony/</v>
      </c>
    </row>
    <row r="1984" spans="1:5" ht="15" outlineLevel="3">
      <c r="A1984" s="18" t="s">
        <v>6361</v>
      </c>
      <c r="B1984" s="18" t="s">
        <v>6362</v>
      </c>
      <c r="C1984" s="19" t="s">
        <v>6363</v>
      </c>
      <c r="D1984" s="18" t="s">
        <v>6364</v>
      </c>
      <c r="E1984" s="20" t="str">
        <f>HYPERLINK("https://alsi.kz/ru/catalog/dect-telefony/sip-telefon-yealink-sip-t31g-2-linii-poe-gige-s-bp-zamena-t23g-sip-t31g/","https://alsi.kz/ru/catalog/dect-telefony/sip-telefon-yealink-sip-t31g-2-linii-poe-gige-s-bp-zamena-t23g-sip-t31g/")</f>
        <v>https://alsi.kz/ru/catalog/dect-telefony/sip-telefon-yealink-sip-t31g-2-linii-poe-gige-s-bp-zamena-t23g-sip-t31g/</v>
      </c>
    </row>
    <row r="1985" spans="1:5" ht="15" outlineLevel="3">
      <c r="A1985" s="18" t="s">
        <v>6365</v>
      </c>
      <c r="B1985" s="18" t="s">
        <v>6366</v>
      </c>
      <c r="C1985" s="19" t="s">
        <v>6367</v>
      </c>
      <c r="D1985" s="18" t="s">
        <v>6368</v>
      </c>
      <c r="E1985" s="20" t="str">
        <f>HYPERLINK("https://alsi.kz/ru/catalog/dect-telefony/dopolnitelnaya-trubka-yealink-w56h-w56h/","https://alsi.kz/ru/catalog/dect-telefony/dopolnitelnaya-trubka-yealink-w56h-w56h/")</f>
        <v>https://alsi.kz/ru/catalog/dect-telefony/dopolnitelnaya-trubka-yealink-w56h-w56h/</v>
      </c>
    </row>
    <row r="1986" spans="1:5" ht="15" outlineLevel="2">
      <c r="A1986" s="15" t="s">
        <v>6369</v>
      </c>
      <c r="B1986" s="16"/>
      <c r="C1986" s="16"/>
      <c r="D1986" s="17"/>
      <c r="E1986" s="14" t="str">
        <f>HYPERLINK("http://alsi.kz/ru/catalog/konferenc-telefony/","http://alsi.kz/ru/catalog/konferenc-telefony/")</f>
        <v>http://alsi.kz/ru/catalog/konferenc-telefony/</v>
      </c>
    </row>
    <row r="1987" spans="1:5" ht="15" outlineLevel="3">
      <c r="A1987" s="18" t="s">
        <v>6370</v>
      </c>
      <c r="B1987" s="18" t="s">
        <v>6371</v>
      </c>
      <c r="C1987" s="19" t="s">
        <v>6372</v>
      </c>
      <c r="D1987" s="18" t="s">
        <v>6373</v>
      </c>
      <c r="E1987" s="20" t="str">
        <f>HYPERLINK("https://alsi.kz/ru/catalog/konferenc-telefony/konferenc-telefon-yealink-cp930w-base-cp930w-base/","https://alsi.kz/ru/catalog/konferenc-telefony/konferenc-telefon-yealink-cp930w-base-cp930w-base/")</f>
        <v>https://alsi.kz/ru/catalog/konferenc-telefony/konferenc-telefon-yealink-cp930w-base-cp930w-base/</v>
      </c>
    </row>
    <row r="1988" spans="1:5" ht="15" outlineLevel="2">
      <c r="A1988" s="15" t="s">
        <v>6374</v>
      </c>
      <c r="B1988" s="16"/>
      <c r="C1988" s="16"/>
      <c r="D1988" s="17"/>
      <c r="E1988" s="14" t="str">
        <f>HYPERLINK("http://alsi.kz/ru/catalog/aksessuary-f3t/","http://alsi.kz/ru/catalog/aksessuary-f3t/")</f>
        <v>http://alsi.kz/ru/catalog/aksessuary-f3t/</v>
      </c>
    </row>
    <row r="1989" spans="1:5" ht="15" outlineLevel="3">
      <c r="A1989" s="18" t="s">
        <v>6375</v>
      </c>
      <c r="B1989" s="18" t="s">
        <v>6376</v>
      </c>
      <c r="C1989" s="19" t="s">
        <v>6377</v>
      </c>
      <c r="D1989" s="18" t="s">
        <v>6378</v>
      </c>
      <c r="E1989" s="20" t="str">
        <f>HYPERLINK("https://alsi.kz/ru/catalog/aksessuary-f3t/besprovodnaya-garnitura-vt9000-mono-150m-dect-vt9000/","https://alsi.kz/ru/catalog/aksessuary-f3t/besprovodnaya-garnitura-vt9000-mono-150m-dect-vt9000/")</f>
        <v>https://alsi.kz/ru/catalog/aksessuary-f3t/besprovodnaya-garnitura-vt9000-mono-150m-dect-vt9000/</v>
      </c>
    </row>
    <row r="1990" spans="1:5" ht="15" outlineLevel="3">
      <c r="A1990" s="18" t="s">
        <v>6379</v>
      </c>
      <c r="B1990" s="18" t="s">
        <v>6380</v>
      </c>
      <c r="C1990" s="19" t="s">
        <v>6381</v>
      </c>
      <c r="D1990" s="18" t="s">
        <v>6382</v>
      </c>
      <c r="E1990" s="20" t="str">
        <f>HYPERLINK("https://alsi.kz/ru/catalog/aksessuary-f3t/besprovodnaya-garnitura-vt9000-d-duo-150m-dect-5mw0yionf/","https://alsi.kz/ru/catalog/aksessuary-f3t/besprovodnaya-garnitura-vt9000-d-duo-150m-dect-5mw0yionf/")</f>
        <v>https://alsi.kz/ru/catalog/aksessuary-f3t/besprovodnaya-garnitura-vt9000-d-duo-150m-dect-5mw0yionf/</v>
      </c>
    </row>
    <row r="1991" spans="1:5" ht="15" outlineLevel="3">
      <c r="A1991" s="18" t="s">
        <v>6383</v>
      </c>
      <c r="B1991" s="18" t="s">
        <v>6384</v>
      </c>
      <c r="C1991" s="19" t="s">
        <v>6385</v>
      </c>
      <c r="D1991" s="18" t="s">
        <v>6386</v>
      </c>
      <c r="E1991" s="20" t="str">
        <f>HYPERLINK("https://alsi.kz/ru/catalog/aksessuary-f3t/besprovodnaya-garnitura-vt9400-mono-5mw0ynbhm/","https://alsi.kz/ru/catalog/aksessuary-f3t/besprovodnaya-garnitura-vt9400-mono-5mw0ynbhm/")</f>
        <v>https://alsi.kz/ru/catalog/aksessuary-f3t/besprovodnaya-garnitura-vt9400-mono-5mw0ynbhm/</v>
      </c>
    </row>
    <row r="1992" spans="1:5" ht="15" outlineLevel="3">
      <c r="A1992" s="18" t="s">
        <v>6387</v>
      </c>
      <c r="B1992" s="18" t="s">
        <v>6388</v>
      </c>
      <c r="C1992" s="19" t="s">
        <v>6389</v>
      </c>
      <c r="D1992" s="18" t="s">
        <v>6390</v>
      </c>
      <c r="E1992" s="20" t="str">
        <f>HYPERLINK("https://alsi.kz/ru/catalog/aksessuary-f3t/besprovodnaya-garnitura-vt9500-mono-5mw0yh1as/","https://alsi.kz/ru/catalog/aksessuary-f3t/besprovodnaya-garnitura-vt9500-mono-5mw0yh1as/")</f>
        <v>https://alsi.kz/ru/catalog/aksessuary-f3t/besprovodnaya-garnitura-vt9500-mono-5mw0yh1as/</v>
      </c>
    </row>
    <row r="1993" spans="1:5" ht="15" outlineLevel="3">
      <c r="A1993" s="18" t="s">
        <v>6391</v>
      </c>
      <c r="B1993" s="18" t="s">
        <v>6392</v>
      </c>
      <c r="C1993" s="19" t="s">
        <v>6393</v>
      </c>
      <c r="D1993" s="18" t="s">
        <v>6394</v>
      </c>
      <c r="E1993" s="20" t="str">
        <f>HYPERLINK("https://alsi.kz/ru/catalog/aksessuary-f3t/besprovodnaya-garnitura-vt9500-d-duo-5mw0ydlmi/","https://alsi.kz/ru/catalog/aksessuary-f3t/besprovodnaya-garnitura-vt9500-d-duo-5mw0ydlmi/")</f>
        <v>https://alsi.kz/ru/catalog/aksessuary-f3t/besprovodnaya-garnitura-vt9500-d-duo-5mw0ydlmi/</v>
      </c>
    </row>
    <row r="1994" spans="1:5" ht="15" outlineLevel="3">
      <c r="A1994" s="18" t="s">
        <v>6395</v>
      </c>
      <c r="B1994" s="18" t="s">
        <v>6396</v>
      </c>
      <c r="C1994" s="19" t="s">
        <v>6397</v>
      </c>
      <c r="D1994" s="18" t="s">
        <v>6398</v>
      </c>
      <c r="E1994" s="20" t="str">
        <f>HYPERLINK("https://alsi.kz/ru/catalog/aksessuary-f3t/besprovodnaya-garnitura-vt9602-mono-30m-5mw0yhwgq/","https://alsi.kz/ru/catalog/aksessuary-f3t/besprovodnaya-garnitura-vt9602-mono-30m-5mw0yhwgq/")</f>
        <v>https://alsi.kz/ru/catalog/aksessuary-f3t/besprovodnaya-garnitura-vt9602-mono-30m-5mw0yhwgq/</v>
      </c>
    </row>
    <row r="1995" spans="1:5" ht="15" outlineLevel="3">
      <c r="A1995" s="18" t="s">
        <v>6399</v>
      </c>
      <c r="B1995" s="18" t="s">
        <v>6400</v>
      </c>
      <c r="C1995" s="19" t="s">
        <v>6401</v>
      </c>
      <c r="D1995" s="18" t="s">
        <v>6402</v>
      </c>
      <c r="E1995" s="20" t="str">
        <f>HYPERLINK("https://alsi.kz/ru/catalog/aksessuary-f3t/provodnaya-garnitura-vt-duo-uzkopolosnyy-zvuk-vt1000-d-rj903/","https://alsi.kz/ru/catalog/aksessuary-f3t/provodnaya-garnitura-vt-duo-uzkopolosnyy-zvuk-vt1000-d-rj903/")</f>
        <v>https://alsi.kz/ru/catalog/aksessuary-f3t/provodnaya-garnitura-vt-duo-uzkopolosnyy-zvuk-vt1000-d-rj903/</v>
      </c>
    </row>
    <row r="1996" spans="1:5" ht="15" outlineLevel="3">
      <c r="A1996" s="18" t="s">
        <v>6403</v>
      </c>
      <c r="B1996" s="18" t="s">
        <v>6404</v>
      </c>
      <c r="C1996" s="19" t="s">
        <v>6405</v>
      </c>
      <c r="D1996" s="18" t="s">
        <v>6406</v>
      </c>
      <c r="E1996" s="20" t="str">
        <f>HYPERLINK("https://alsi.kz/ru/catalog/aksessuary-f3t/provodnaya-garnitura-vt-mono-uzkopolosnyy-zvuk-vt1000-rj903/","https://alsi.kz/ru/catalog/aksessuary-f3t/provodnaya-garnitura-vt-mono-uzkopolosnyy-zvuk-vt1000-rj903/")</f>
        <v>https://alsi.kz/ru/catalog/aksessuary-f3t/provodnaya-garnitura-vt-mono-uzkopolosnyy-zvuk-vt1000-rj903/</v>
      </c>
    </row>
    <row r="1997" spans="1:5" ht="15" outlineLevel="3">
      <c r="A1997" s="18" t="s">
        <v>6407</v>
      </c>
      <c r="B1997" s="18" t="s">
        <v>6408</v>
      </c>
      <c r="C1997" s="19" t="s">
        <v>6409</v>
      </c>
      <c r="D1997" s="18" t="s">
        <v>6410</v>
      </c>
      <c r="E1997" s="20" t="str">
        <f>HYPERLINK("https://alsi.kz/ru/catalog/aksessuary-f3t/provodnaya-garnitura-yealink-vt5000-d-qdp-rj903-duo-vt5000-d/","https://alsi.kz/ru/catalog/aksessuary-f3t/provodnaya-garnitura-yealink-vt5000-d-qdp-rj903-duo-vt5000-d/")</f>
        <v>https://alsi.kz/ru/catalog/aksessuary-f3t/provodnaya-garnitura-yealink-vt5000-d-qdp-rj903-duo-vt5000-d/</v>
      </c>
    </row>
    <row r="1998" spans="1:5" ht="15" outlineLevel="3">
      <c r="A1998" s="18" t="s">
        <v>6411</v>
      </c>
      <c r="B1998" s="18" t="s">
        <v>6412</v>
      </c>
      <c r="C1998" s="19" t="s">
        <v>6413</v>
      </c>
      <c r="D1998" s="18" t="s">
        <v>6414</v>
      </c>
      <c r="E1998" s="20" t="str">
        <f>HYPERLINK("https://alsi.kz/ru/catalog/aksessuary-f3t/provodnaya-garnitura-vt6200-qdp-rj903-mono-vt6200-qdp-rj903/","https://alsi.kz/ru/catalog/aksessuary-f3t/provodnaya-garnitura-vt6200-qdp-rj903-mono-vt6200-qdp-rj903/")</f>
        <v>https://alsi.kz/ru/catalog/aksessuary-f3t/provodnaya-garnitura-vt6200-qdp-rj903-mono-vt6200-qdp-rj903/</v>
      </c>
    </row>
    <row r="1999" spans="1:5" ht="15" outlineLevel="3">
      <c r="A1999" s="18" t="s">
        <v>6415</v>
      </c>
      <c r="B1999" s="18" t="s">
        <v>6416</v>
      </c>
      <c r="C1999" s="19" t="s">
        <v>6417</v>
      </c>
      <c r="D1999" s="18" t="s">
        <v>6418</v>
      </c>
      <c r="E1999" s="20" t="str">
        <f>HYPERLINK("https://alsi.kz/ru/catalog/aksessuary-f3t/provodnaya-garnitura-vt6200-usb-mono-5mw0ycroc/","https://alsi.kz/ru/catalog/aksessuary-f3t/provodnaya-garnitura-vt6200-usb-mono-5mw0ycroc/")</f>
        <v>https://alsi.kz/ru/catalog/aksessuary-f3t/provodnaya-garnitura-vt6200-usb-mono-5mw0ycroc/</v>
      </c>
    </row>
    <row r="2000" spans="1:5" ht="15" outlineLevel="3">
      <c r="A2000" s="18" t="s">
        <v>6419</v>
      </c>
      <c r="B2000" s="18" t="s">
        <v>6420</v>
      </c>
      <c r="C2000" s="19" t="s">
        <v>6421</v>
      </c>
      <c r="D2000" s="18" t="s">
        <v>6418</v>
      </c>
      <c r="E2000" s="20" t="str">
        <f>HYPERLINK("https://alsi.kz/ru/catalog/aksessuary-f3t/provodnaya-garnitura-vt6200-d-qdp-rj903-duo-vt6200-d-qdp-rj903/","https://alsi.kz/ru/catalog/aksessuary-f3t/provodnaya-garnitura-vt6200-d-qdp-rj903-duo-vt6200-d-qdp-rj903/")</f>
        <v>https://alsi.kz/ru/catalog/aksessuary-f3t/provodnaya-garnitura-vt6200-d-qdp-rj903-duo-vt6200-d-qdp-rj903/</v>
      </c>
    </row>
    <row r="2001" spans="1:5" ht="15" outlineLevel="3">
      <c r="A2001" s="18" t="s">
        <v>6422</v>
      </c>
      <c r="B2001" s="18" t="s">
        <v>6423</v>
      </c>
      <c r="C2001" s="19" t="s">
        <v>6424</v>
      </c>
      <c r="D2001" s="18" t="s">
        <v>6425</v>
      </c>
      <c r="E2001" s="20" t="str">
        <f>HYPERLINK("https://alsi.kz/ru/catalog/aksessuary-f3t/provodnaya-garnitura-vt6200-d-usb-duo-vt6200-d/","https://alsi.kz/ru/catalog/aksessuary-f3t/provodnaya-garnitura-vt6200-d-usb-duo-vt6200-d/")</f>
        <v>https://alsi.kz/ru/catalog/aksessuary-f3t/provodnaya-garnitura-vt6200-d-usb-duo-vt6200-d/</v>
      </c>
    </row>
    <row r="2002" spans="1:5" ht="15" outlineLevel="1">
      <c r="A2002" s="11" t="s">
        <v>6426</v>
      </c>
      <c r="B2002" s="12"/>
      <c r="C2002" s="12"/>
      <c r="D2002" s="13"/>
      <c r="E2002" s="14" t="str">
        <f>HYPERLINK("http://alsi.kz/ru/catalog/komponenty-sks/","http://alsi.kz/ru/catalog/komponenty-sks/")</f>
        <v>http://alsi.kz/ru/catalog/komponenty-sks/</v>
      </c>
    </row>
    <row r="2003" spans="1:5" ht="15" outlineLevel="2">
      <c r="A2003" s="15" t="s">
        <v>6427</v>
      </c>
      <c r="B2003" s="16"/>
      <c r="C2003" s="16"/>
      <c r="D2003" s="17"/>
      <c r="E2003" s="14" t="str">
        <f>HYPERLINK("http://alsi.kz/ru/catalog/kabelnye-kanaly-i-aksessuary/","http://alsi.kz/ru/catalog/kabelnye-kanaly-i-aksessuary/")</f>
        <v>http://alsi.kz/ru/catalog/kabelnye-kanaly-i-aksessuary/</v>
      </c>
    </row>
    <row r="2004" spans="1:5" ht="15" outlineLevel="3">
      <c r="A2004" s="18">
        <v>46823</v>
      </c>
      <c r="B2004" s="18" t="s">
        <v>6428</v>
      </c>
      <c r="C2004" s="19" t="s">
        <v>6429</v>
      </c>
      <c r="D2004" s="18" t="s">
        <v>6430</v>
      </c>
      <c r="E2004" s="20" t="str">
        <f>HYPERLINK("https://alsi.kz/ru/catalog/kabelnye-kanaly-i-aksessuary/vneshniy-ugol-legrand-l10619-l10619/","https://alsi.kz/ru/catalog/kabelnye-kanaly-i-aksessuary/vneshniy-ugol-legrand-l10619-l10619/")</f>
        <v>https://alsi.kz/ru/catalog/kabelnye-kanaly-i-aksessuary/vneshniy-ugol-legrand-l10619-l10619/</v>
      </c>
    </row>
    <row r="2005" spans="1:5" ht="15" outlineLevel="3">
      <c r="A2005" s="18">
        <v>45090</v>
      </c>
      <c r="B2005" s="18" t="s">
        <v>6431</v>
      </c>
      <c r="C2005" s="19" t="s">
        <v>6432</v>
      </c>
      <c r="D2005" s="18" t="s">
        <v>6433</v>
      </c>
      <c r="E2005" s="20" t="str">
        <f>HYPERLINK("https://alsi.kz/ru/catalog/kabelnye-kanaly-i-aksessuary/vnutrenniy-ugol-legrand-l10605-l10605/","https://alsi.kz/ru/catalog/kabelnye-kanaly-i-aksessuary/vnutrenniy-ugol-legrand-l10605-l10605/")</f>
        <v>https://alsi.kz/ru/catalog/kabelnye-kanaly-i-aksessuary/vnutrenniy-ugol-legrand-l10605-l10605/</v>
      </c>
    </row>
    <row r="2006" spans="1:5" ht="15" outlineLevel="3">
      <c r="A2006" s="18">
        <v>45083</v>
      </c>
      <c r="B2006" s="18" t="s">
        <v>6434</v>
      </c>
      <c r="C2006" s="19" t="s">
        <v>6435</v>
      </c>
      <c r="D2006" s="18" t="s">
        <v>6436</v>
      </c>
      <c r="E2006" s="20" t="str">
        <f>HYPERLINK("https://alsi.kz/ru/catalog/kabelnye-kanaly-i-aksessuary/kabelnyy-kanal-legrand-l10429-l10429/","https://alsi.kz/ru/catalog/kabelnye-kanaly-i-aksessuary/kabelnyy-kanal-legrand-l10429-l10429/")</f>
        <v>https://alsi.kz/ru/catalog/kabelnye-kanaly-i-aksessuary/kabelnyy-kanal-legrand-l10429-l10429/</v>
      </c>
    </row>
    <row r="2007" spans="1:5" ht="15" outlineLevel="3">
      <c r="A2007" s="18">
        <v>163324</v>
      </c>
      <c r="B2007" s="18" t="s">
        <v>6437</v>
      </c>
      <c r="C2007" s="19" t="s">
        <v>6438</v>
      </c>
      <c r="D2007" s="18" t="s">
        <v>6439</v>
      </c>
      <c r="E2007" s="20" t="str">
        <f>HYPERLINK("https://alsi.kz/ru/catalog/kabelnye-kanaly-i-aksessuary/kabelnyy-kanal-sayanskiy-plastik-040001s-040001s/","https://alsi.kz/ru/catalog/kabelnye-kanaly-i-aksessuary/kabelnyy-kanal-sayanskiy-plastik-040001s-040001s/")</f>
        <v>https://alsi.kz/ru/catalog/kabelnye-kanaly-i-aksessuary/kabelnyy-kanal-sayanskiy-plastik-040001s-040001s/</v>
      </c>
    </row>
    <row r="2008" spans="1:5" ht="15" outlineLevel="3">
      <c r="A2008" s="18">
        <v>198889</v>
      </c>
      <c r="B2008" s="18" t="s">
        <v>6440</v>
      </c>
      <c r="C2008" s="19" t="s">
        <v>6441</v>
      </c>
      <c r="D2008" s="18" t="s">
        <v>6442</v>
      </c>
      <c r="E2008" s="20" t="str">
        <f>HYPERLINK("https://alsi.kz/ru/catalog/kabelnye-kanaly-i-aksessuary/razdelitelnaya-peregorodka-iek-clp1f-050-2-clp1f-050-2/","https://alsi.kz/ru/catalog/kabelnye-kanaly-i-aksessuary/razdelitelnaya-peregorodka-iek-clp1f-050-2-clp1f-050-2/")</f>
        <v>https://alsi.kz/ru/catalog/kabelnye-kanaly-i-aksessuary/razdelitelnaya-peregorodka-iek-clp1f-050-2-clp1f-050-2/</v>
      </c>
    </row>
    <row r="2009" spans="1:5" ht="15" outlineLevel="3">
      <c r="A2009" s="18">
        <v>129447</v>
      </c>
      <c r="B2009" s="18" t="s">
        <v>6443</v>
      </c>
      <c r="C2009" s="19" t="s">
        <v>6444</v>
      </c>
      <c r="D2009" s="18" t="s">
        <v>6445</v>
      </c>
      <c r="E2009" s="20" t="str">
        <f>HYPERLINK("https://alsi.kz/ru/catalog/kabelnye-kanaly-i-aksessuary/ramka-mozaik-legrand-l10958-l10958/","https://alsi.kz/ru/catalog/kabelnye-kanaly-i-aksessuary/ramka-mozaik-legrand-l10958-l10958/")</f>
        <v>https://alsi.kz/ru/catalog/kabelnye-kanaly-i-aksessuary/ramka-mozaik-legrand-l10958-l10958/</v>
      </c>
    </row>
    <row r="2010" spans="1:5" ht="15" outlineLevel="3">
      <c r="A2010" s="18">
        <v>45111</v>
      </c>
      <c r="B2010" s="18" t="s">
        <v>6446</v>
      </c>
      <c r="C2010" s="19" t="s">
        <v>6447</v>
      </c>
      <c r="D2010" s="18" t="s">
        <v>6448</v>
      </c>
      <c r="E2010" s="20" t="str">
        <f>HYPERLINK("https://alsi.kz/ru/catalog/kabelnye-kanaly-i-aksessuary/t-obraznyy-otvod-legrand-l10740/","https://alsi.kz/ru/catalog/kabelnye-kanaly-i-aksessuary/t-obraznyy-otvod-legrand-l10740/")</f>
        <v>https://alsi.kz/ru/catalog/kabelnye-kanaly-i-aksessuary/t-obraznyy-otvod-legrand-l10740/</v>
      </c>
    </row>
    <row r="2011" spans="1:5" ht="15" outlineLevel="2">
      <c r="A2011" s="15" t="s">
        <v>6449</v>
      </c>
      <c r="B2011" s="16"/>
      <c r="C2011" s="16"/>
      <c r="D2011" s="17"/>
      <c r="E2011" s="14" t="str">
        <f>HYPERLINK("http://alsi.kz/ru/catalog/montajnoe-oborudovanie/","http://alsi.kz/ru/catalog/montajnoe-oborudovanie/")</f>
        <v>http://alsi.kz/ru/catalog/montajnoe-oborudovanie/</v>
      </c>
    </row>
    <row r="2012" spans="1:5" ht="15" outlineLevel="3">
      <c r="A2012" s="18">
        <v>212695</v>
      </c>
      <c r="B2012" s="18" t="s">
        <v>6450</v>
      </c>
      <c r="C2012" s="19" t="s">
        <v>6451</v>
      </c>
      <c r="D2012" s="18" t="s">
        <v>6452</v>
      </c>
      <c r="E2012" s="20" t="str">
        <f>HYPERLINK("https://alsi.kz/ru/catalog/montajnoe-oborudovanie/organayzer-dlya-kabelya-dellcable-cover-for-small-form-factorcsutomer-install-325-bdwy/","https://alsi.kz/ru/catalog/montajnoe-oborudovanie/organayzer-dlya-kabelya-dellcable-cover-for-small-form-factorcsutomer-install-325-bdwy/")</f>
        <v>https://alsi.kz/ru/catalog/montajnoe-oborudovanie/organayzer-dlya-kabelya-dellcable-cover-for-small-form-factorcsutomer-install-325-bdwy/</v>
      </c>
    </row>
    <row r="2013" spans="1:5" ht="15" outlineLevel="2">
      <c r="A2013" s="15" t="s">
        <v>6453</v>
      </c>
      <c r="B2013" s="16"/>
      <c r="C2013" s="16"/>
      <c r="D2013" s="17"/>
      <c r="E2013" s="14" t="str">
        <f>HYPERLINK("http://alsi.kz/ru/catalog/ustanovochnoe-elektrooborudovanie/","http://alsi.kz/ru/catalog/ustanovochnoe-elektrooborudovanie/")</f>
        <v>http://alsi.kz/ru/catalog/ustanovochnoe-elektrooborudovanie/</v>
      </c>
    </row>
    <row r="2014" spans="1:5" ht="15" outlineLevel="3">
      <c r="A2014" s="18">
        <v>78914</v>
      </c>
      <c r="B2014" s="18" t="s">
        <v>6454</v>
      </c>
      <c r="C2014" s="19" t="s">
        <v>6455</v>
      </c>
      <c r="D2014" s="18" t="s">
        <v>6456</v>
      </c>
      <c r="E2014" s="20" t="str">
        <f>HYPERLINK("https://alsi.kz/ru/catalog/ustanovochnoe-elektrooborudovanie/informacionnaya-rozetka-legrand-l76561-l76561/","https://alsi.kz/ru/catalog/ustanovochnoe-elektrooborudovanie/informacionnaya-rozetka-legrand-l76561-l76561/")</f>
        <v>https://alsi.kz/ru/catalog/ustanovochnoe-elektrooborudovanie/informacionnaya-rozetka-legrand-l76561-l76561/</v>
      </c>
    </row>
    <row r="2015" spans="1:5" ht="15" outlineLevel="3">
      <c r="A2015" s="18">
        <v>139828</v>
      </c>
      <c r="B2015" s="18" t="s">
        <v>6457</v>
      </c>
      <c r="C2015" s="19" t="s">
        <v>6458</v>
      </c>
      <c r="D2015" s="18" t="s">
        <v>6459</v>
      </c>
      <c r="E2015" s="20" t="str">
        <f>HYPERLINK("https://alsi.kz/ru/catalog/ustanovochnoe-elektrooborudovanie/elektricheskiy-razem-legrand-l77254-l77254/","https://alsi.kz/ru/catalog/ustanovochnoe-elektrooborudovanie/elektricheskiy-razem-legrand-l77254-l77254/")</f>
        <v>https://alsi.kz/ru/catalog/ustanovochnoe-elektrooborudovanie/elektricheskiy-razem-legrand-l77254-l77254/</v>
      </c>
    </row>
    <row r="2016" spans="1:5" ht="15" outlineLevel="2">
      <c r="A2016" s="15" t="s">
        <v>6460</v>
      </c>
      <c r="B2016" s="16"/>
      <c r="C2016" s="16"/>
      <c r="D2016" s="17"/>
      <c r="E2016" s="14" t="str">
        <f>HYPERLINK("http://alsi.kz/ru/catalog/shkafy-toten/","http://alsi.kz/ru/catalog/shkafy-toten/")</f>
        <v>http://alsi.kz/ru/catalog/shkafy-toten/</v>
      </c>
    </row>
    <row r="2017" spans="1:5" ht="15" outlineLevel="3">
      <c r="A2017" s="18">
        <v>135051</v>
      </c>
      <c r="B2017" s="18">
        <v>700906000</v>
      </c>
      <c r="C2017" s="19" t="s">
        <v>6461</v>
      </c>
      <c r="D2017" s="18" t="s">
        <v>6462</v>
      </c>
      <c r="E2017" s="20" t="str">
        <f>HYPERLINK("https://alsi.kz/ru/catalog/shkafy-toten/komplekt-krepeja-ship-700906000-700906000/","https://alsi.kz/ru/catalog/shkafy-toten/komplekt-krepeja-ship-700906000-700906000/")</f>
        <v>https://alsi.kz/ru/catalog/shkafy-toten/komplekt-krepeja-ship-700906000-700906000/</v>
      </c>
    </row>
    <row r="2018" spans="1:5" ht="15" outlineLevel="2">
      <c r="A2018" s="15" t="s">
        <v>6463</v>
      </c>
      <c r="B2018" s="16"/>
      <c r="C2018" s="16"/>
      <c r="D2018" s="17"/>
      <c r="E2018" s="14" t="str">
        <f>HYPERLINK("http://alsi.kz/ru/catalog/produkciya-elektrika/","http://alsi.kz/ru/catalog/produkciya-elektrika/")</f>
        <v>http://alsi.kz/ru/catalog/produkciya-elektrika/</v>
      </c>
    </row>
    <row r="2019" spans="1:5" ht="15" outlineLevel="3">
      <c r="A2019" s="18">
        <v>142247</v>
      </c>
      <c r="B2019" s="18" t="s">
        <v>6464</v>
      </c>
      <c r="C2019" s="19" t="s">
        <v>6465</v>
      </c>
      <c r="D2019" s="18" t="s">
        <v>2416</v>
      </c>
      <c r="E2019" s="20" t="str">
        <f>HYPERLINK("https://alsi.kz/ru/catalog/produkciya-elektrika/avtomaticheskiy-pereklyuchatel-legrand-404028-l404028/","https://alsi.kz/ru/catalog/produkciya-elektrika/avtomaticheskiy-pereklyuchatel-legrand-404028-l404028/")</f>
        <v>https://alsi.kz/ru/catalog/produkciya-elektrika/avtomaticheskiy-pereklyuchatel-legrand-404028-l404028/</v>
      </c>
    </row>
    <row r="2020" spans="1:5" ht="15" outlineLevel="3">
      <c r="A2020" s="18">
        <v>133979</v>
      </c>
      <c r="B2020" s="18" t="s">
        <v>6466</v>
      </c>
      <c r="C2020" s="19" t="s">
        <v>6467</v>
      </c>
      <c r="D2020" s="18" t="s">
        <v>6468</v>
      </c>
      <c r="E2020" s="20" t="str">
        <f>HYPERLINK("https://alsi.kz/ru/catalog/produkciya-elektrika/kabel-samarakabelpvs-31515-mm2-mm-pvs-315/","https://alsi.kz/ru/catalog/produkciya-elektrika/kabel-samarakabelpvs-31515-mm2-mm-pvs-315/")</f>
        <v>https://alsi.kz/ru/catalog/produkciya-elektrika/kabel-samarakabelpvs-31515-mm2-mm-pvs-315/</v>
      </c>
    </row>
    <row r="2021" spans="1:5" ht="15" outlineLevel="1">
      <c r="A2021" s="11" t="s">
        <v>6469</v>
      </c>
      <c r="B2021" s="12"/>
      <c r="C2021" s="12"/>
      <c r="D2021" s="13"/>
      <c r="E2021" s="14" t="str">
        <f>HYPERLINK("http://alsi.kz/ru/catalog/telefony-i-faksy/","http://alsi.kz/ru/catalog/telefony-i-faksy/")</f>
        <v>http://alsi.kz/ru/catalog/telefony-i-faksy/</v>
      </c>
    </row>
    <row r="2022" spans="1:5" ht="15" outlineLevel="2">
      <c r="A2022" s="15" t="s">
        <v>6470</v>
      </c>
      <c r="B2022" s="16"/>
      <c r="C2022" s="16"/>
      <c r="D2022" s="17"/>
      <c r="E2022" s="14" t="str">
        <f>HYPERLINK("http://alsi.kz/ru/catalog/platy-i-dopolnitelnye-ustroystva/","http://alsi.kz/ru/catalog/platy-i-dopolnitelnye-ustroystva/")</f>
        <v>http://alsi.kz/ru/catalog/platy-i-dopolnitelnye-ustroystva/</v>
      </c>
    </row>
    <row r="2023" spans="1:5" ht="15" outlineLevel="3">
      <c r="A2023" s="18">
        <v>58113</v>
      </c>
      <c r="B2023" s="18" t="s">
        <v>6471</v>
      </c>
      <c r="C2023" s="19" t="s">
        <v>6472</v>
      </c>
      <c r="D2023" s="18" t="s">
        <v>6473</v>
      </c>
      <c r="E2023" s="20" t="str">
        <f>HYPERLINK("https://alsi.kz/ru/catalog/platy-i-dopolnitelnye-ustroystva/plata-panasonic-kx-tda3173-kx-tda3173/","https://alsi.kz/ru/catalog/platy-i-dopolnitelnye-ustroystva/plata-panasonic-kx-tda3173-kx-tda3173/")</f>
        <v>https://alsi.kz/ru/catalog/platy-i-dopolnitelnye-ustroystva/plata-panasonic-kx-tda3173-kx-tda3173/</v>
      </c>
    </row>
    <row r="2024" spans="1:5" ht="15" outlineLevel="3">
      <c r="A2024" s="18">
        <v>49730</v>
      </c>
      <c r="B2024" s="18" t="s">
        <v>6474</v>
      </c>
      <c r="C2024" s="19" t="s">
        <v>6475</v>
      </c>
      <c r="D2024" s="18" t="s">
        <v>1644</v>
      </c>
      <c r="E2024" s="20" t="str">
        <f>HYPERLINK("https://alsi.kz/ru/catalog/platy-i-dopolnitelnye-ustroystva/plata-rasshireniya-panasonic-kx-tda-0173-kx-tda-0173/","https://alsi.kz/ru/catalog/platy-i-dopolnitelnye-ustroystva/plata-rasshireniya-panasonic-kx-tda-0173-kx-tda-0173/")</f>
        <v>https://alsi.kz/ru/catalog/platy-i-dopolnitelnye-ustroystva/plata-rasshireniya-panasonic-kx-tda-0173-kx-tda-0173/</v>
      </c>
    </row>
    <row r="2025" spans="1:5" ht="15" outlineLevel="3">
      <c r="A2025" s="18">
        <v>43286</v>
      </c>
      <c r="B2025" s="18" t="s">
        <v>6476</v>
      </c>
      <c r="C2025" s="19" t="s">
        <v>6477</v>
      </c>
      <c r="D2025" s="18" t="s">
        <v>6478</v>
      </c>
      <c r="E2025" s="20" t="str">
        <f>HYPERLINK("https://alsi.kz/ru/catalog/platy-i-dopolnitelnye-ustroystva/plata-rasshireniya-panasonic-kx-te82483x-kx-te82483x/","https://alsi.kz/ru/catalog/platy-i-dopolnitelnye-ustroystva/plata-rasshireniya-panasonic-kx-te82483x-kx-te82483x/")</f>
        <v>https://alsi.kz/ru/catalog/platy-i-dopolnitelnye-ustroystva/plata-rasshireniya-panasonic-kx-te82483x-kx-te82483x/</v>
      </c>
    </row>
    <row r="2026" spans="1:5" ht="15" outlineLevel="2">
      <c r="A2026" s="15" t="s">
        <v>6479</v>
      </c>
      <c r="B2026" s="16"/>
      <c r="C2026" s="16"/>
      <c r="D2026" s="17"/>
      <c r="E2026" s="14" t="str">
        <f>HYPERLINK("http://alsi.kz/ru/catalog/sistemnye-telefony-i-konsoli/","http://alsi.kz/ru/catalog/sistemnye-telefony-i-konsoli/")</f>
        <v>http://alsi.kz/ru/catalog/sistemnye-telefony-i-konsoli/</v>
      </c>
    </row>
    <row r="2027" spans="1:5" ht="15" outlineLevel="3">
      <c r="A2027" s="18">
        <v>180578</v>
      </c>
      <c r="B2027" s="18" t="s">
        <v>6480</v>
      </c>
      <c r="C2027" s="19" t="s">
        <v>6481</v>
      </c>
      <c r="D2027" s="18" t="s">
        <v>6482</v>
      </c>
      <c r="E2027" s="20" t="str">
        <f>HYPERLINK("https://alsi.kz/ru/catalog/sistemnye-telefony-i-konsoli/ip--telefon-cisco-cp-8851-k9-cp-8851-k9/","https://alsi.kz/ru/catalog/sistemnye-telefony-i-konsoli/ip--telefon-cisco-cp-8851-k9-cp-8851-k9/")</f>
        <v>https://alsi.kz/ru/catalog/sistemnye-telefony-i-konsoli/ip--telefon-cisco-cp-8851-k9-cp-8851-k9/</v>
      </c>
    </row>
    <row r="2028" spans="1:5" ht="15" outlineLevel="3">
      <c r="A2028" s="18">
        <v>153249</v>
      </c>
      <c r="B2028" s="18" t="s">
        <v>6483</v>
      </c>
      <c r="C2028" s="19" t="s">
        <v>6484</v>
      </c>
      <c r="D2028" s="18" t="s">
        <v>2624</v>
      </c>
      <c r="E2028" s="20" t="str">
        <f>HYPERLINK("https://alsi.kz/ru/catalog/sistemnye-telefony-i-konsoli/ip--telefon-cisco-cp-8865-k9-cp-8865-k9/","https://alsi.kz/ru/catalog/sistemnye-telefony-i-konsoli/ip--telefon-cisco-cp-8865-k9-cp-8865-k9/")</f>
        <v>https://alsi.kz/ru/catalog/sistemnye-telefony-i-konsoli/ip--telefon-cisco-cp-8865-k9-cp-8865-k9/</v>
      </c>
    </row>
    <row r="2029" spans="1:5" ht="15" outlineLevel="1">
      <c r="A2029" s="11" t="s">
        <v>6485</v>
      </c>
      <c r="B2029" s="12"/>
      <c r="C2029" s="12"/>
      <c r="D2029" s="13"/>
      <c r="E2029" s="14" t="str">
        <f>HYPERLINK("http://alsi.kz/ru/catalog/sotovaya-telefoniya/","http://alsi.kz/ru/catalog/sotovaya-telefoniya/")</f>
        <v>http://alsi.kz/ru/catalog/sotovaya-telefoniya/</v>
      </c>
    </row>
    <row r="2030" spans="1:5" ht="15" outlineLevel="2">
      <c r="A2030" s="15" t="s">
        <v>6486</v>
      </c>
      <c r="B2030" s="16"/>
      <c r="C2030" s="16"/>
      <c r="D2030" s="17"/>
      <c r="E2030" s="14" t="str">
        <f>HYPERLINK("http://alsi.kz/ru/catalog/aksessuary-k-sotovym-telefonam/","http://alsi.kz/ru/catalog/aksessuary-k-sotovym-telefonam/")</f>
        <v>http://alsi.kz/ru/catalog/aksessuary-k-sotovym-telefonam/</v>
      </c>
    </row>
    <row r="2031" spans="1:5" ht="15" outlineLevel="3">
      <c r="A2031" s="18">
        <v>139556</v>
      </c>
      <c r="B2031" s="18" t="s">
        <v>6487</v>
      </c>
      <c r="C2031" s="19" t="s">
        <v>6488</v>
      </c>
      <c r="D2031" s="18" t="s">
        <v>6489</v>
      </c>
      <c r="E2031" s="20" t="str">
        <f>HYPERLINK("https://alsi.kz/ru/catalog/aksessuary-k-sotovym-telefonam/chehol-df-sbattery-02-black-3200ma-sbattery-02bl/","https://alsi.kz/ru/catalog/aksessuary-k-sotovym-telefonam/chehol-df-sbattery-02-black-3200ma-sbattery-02bl/")</f>
        <v>https://alsi.kz/ru/catalog/aksessuary-k-sotovym-telefonam/chehol-df-sbattery-02-black-3200ma-sbattery-02bl/</v>
      </c>
    </row>
    <row r="2032" spans="1:5" ht="15" outlineLevel="1">
      <c r="A2032" s="11" t="s">
        <v>6490</v>
      </c>
      <c r="B2032" s="12"/>
      <c r="C2032" s="12"/>
      <c r="D2032" s="13"/>
      <c r="E2032" s="14" t="str">
        <f>HYPERLINK("http://alsi.kz/ru/catalog/drony-i-aksessuary/","http://alsi.kz/ru/catalog/drony-i-aksessuary/")</f>
        <v>http://alsi.kz/ru/catalog/drony-i-aksessuary/</v>
      </c>
    </row>
    <row r="2033" spans="1:5" ht="15" outlineLevel="2">
      <c r="A2033" s="15" t="s">
        <v>6374</v>
      </c>
      <c r="B2033" s="16"/>
      <c r="C2033" s="16"/>
      <c r="D2033" s="17"/>
      <c r="E2033" s="14" t="str">
        <f>HYPERLINK("http://alsi.kz/ru/catalog/aksessuary/","http://alsi.kz/ru/catalog/aksessuary/")</f>
        <v>http://alsi.kz/ru/catalog/aksessuary/</v>
      </c>
    </row>
    <row r="2034" spans="1:5" ht="15" outlineLevel="3">
      <c r="A2034" s="18">
        <v>222590</v>
      </c>
      <c r="B2034" s="18" t="s">
        <v>6491</v>
      </c>
      <c r="C2034" s="19" t="s">
        <v>6492</v>
      </c>
      <c r="D2034" s="18" t="s">
        <v>6493</v>
      </c>
      <c r="E2034" s="20" t="str">
        <f>HYPERLINK("https://alsi.kz/ru/catalog/aksessuary/distancionnoe-upravlenie-dji-gl300k-gl300k/","https://alsi.kz/ru/catalog/aksessuary/distancionnoe-upravlenie-dji-gl300k-gl300k/")</f>
        <v>https://alsi.kz/ru/catalog/aksessuary/distancionnoe-upravlenie-dji-gl300k-gl300k/</v>
      </c>
    </row>
    <row r="2035" spans="1:5" ht="15" outlineLevel="1">
      <c r="A2035" s="11" t="s">
        <v>6494</v>
      </c>
      <c r="B2035" s="12"/>
      <c r="C2035" s="12"/>
      <c r="D2035" s="13"/>
      <c r="E2035" s="14" t="str">
        <f>HYPERLINK("http://alsi.kz/ru/catalog/skud-i-bezopasnost/","http://alsi.kz/ru/catalog/skud-i-bezopasnost/")</f>
        <v>http://alsi.kz/ru/catalog/skud-i-bezopasnost/</v>
      </c>
    </row>
    <row r="2036" spans="1:5" ht="15" outlineLevel="2">
      <c r="A2036" s="15" t="s">
        <v>6495</v>
      </c>
      <c r="B2036" s="16"/>
      <c r="C2036" s="16"/>
      <c r="D2036" s="17"/>
      <c r="E2036" s="14" t="str">
        <f>HYPERLINK("http://alsi.kz/ru/catalog/turnikety/","http://alsi.kz/ru/catalog/turnikety/")</f>
        <v>http://alsi.kz/ru/catalog/turnikety/</v>
      </c>
    </row>
    <row r="2037" spans="1:5" ht="15" outlineLevel="3">
      <c r="A2037" s="18" t="s">
        <v>6496</v>
      </c>
      <c r="B2037" s="18" t="s">
        <v>6497</v>
      </c>
      <c r="C2037" s="19" t="s">
        <v>6498</v>
      </c>
      <c r="D2037" s="18" t="s">
        <v>6499</v>
      </c>
      <c r="E2037" s="20" t="str">
        <f>HYPERLINK("https://alsi.kz/ru/catalog/turnikety/motorizovannyy-turniket-tripod-perco-ttr-10ab-perco-ttr-10ab/","https://alsi.kz/ru/catalog/turnikety/motorizovannyy-turniket-tripod-perco-ttr-10ab-perco-ttr-10ab/")</f>
        <v>https://alsi.kz/ru/catalog/turnikety/motorizovannyy-turniket-tripod-perco-ttr-10ab-perco-ttr-10ab/</v>
      </c>
    </row>
    <row r="2038" spans="1:5" ht="15" outlineLevel="3">
      <c r="A2038" s="18" t="s">
        <v>6500</v>
      </c>
      <c r="B2038" s="18" t="s">
        <v>6501</v>
      </c>
      <c r="C2038" s="19" t="s">
        <v>6502</v>
      </c>
      <c r="D2038" s="18" t="s">
        <v>6503</v>
      </c>
      <c r="E2038" s="20" t="str">
        <f>HYPERLINK("https://alsi.kz/ru/catalog/turnikety/motorizovannyy-turniket-tripod-perco-ttr-10ak-perco-ttr-10ak/","https://alsi.kz/ru/catalog/turnikety/motorizovannyy-turniket-tripod-perco-ttr-10ak-perco-ttr-10ak/")</f>
        <v>https://alsi.kz/ru/catalog/turnikety/motorizovannyy-turniket-tripod-perco-ttr-10ak-perco-ttr-10ak/</v>
      </c>
    </row>
    <row r="2039" spans="1:5" ht="15" outlineLevel="3">
      <c r="A2039" s="18" t="s">
        <v>6504</v>
      </c>
      <c r="B2039" s="18" t="s">
        <v>6505</v>
      </c>
      <c r="C2039" s="19" t="s">
        <v>6506</v>
      </c>
      <c r="D2039" s="18" t="s">
        <v>6507</v>
      </c>
      <c r="E2039" s="20" t="str">
        <f>HYPERLINK("https://alsi.kz/ru/catalog/turnikety/motorizovannyy-turniket-tripod-perco-ttr-10at-perco-ttr-10at/","https://alsi.kz/ru/catalog/turnikety/motorizovannyy-turniket-tripod-perco-ttr-10at-perco-ttr-10at/")</f>
        <v>https://alsi.kz/ru/catalog/turnikety/motorizovannyy-turniket-tripod-perco-ttr-10at-perco-ttr-10at/</v>
      </c>
    </row>
    <row r="2040" spans="1:5" ht="15" outlineLevel="3">
      <c r="A2040" s="18" t="s">
        <v>6508</v>
      </c>
      <c r="B2040" s="18" t="s">
        <v>6509</v>
      </c>
      <c r="C2040" s="19" t="s">
        <v>6510</v>
      </c>
      <c r="D2040" s="18" t="s">
        <v>6511</v>
      </c>
      <c r="E2040" s="20" t="str">
        <f>HYPERLINK("https://alsi.kz/ru/catalog/turnikety/motorizovannyy-turniket-tripod-perco-ttr-11a-perco-ttr-11a/","https://alsi.kz/ru/catalog/turnikety/motorizovannyy-turniket-tripod-perco-ttr-11a-perco-ttr-11a/")</f>
        <v>https://alsi.kz/ru/catalog/turnikety/motorizovannyy-turniket-tripod-perco-ttr-11a-perco-ttr-11a/</v>
      </c>
    </row>
    <row r="2041" spans="1:5" ht="15" outlineLevel="3">
      <c r="A2041" s="18" t="s">
        <v>6512</v>
      </c>
      <c r="B2041" s="18" t="s">
        <v>6513</v>
      </c>
      <c r="C2041" s="19" t="s">
        <v>6514</v>
      </c>
      <c r="D2041" s="18" t="s">
        <v>6515</v>
      </c>
      <c r="E2041" s="20" t="str">
        <f>HYPERLINK("https://alsi.kz/ru/catalog/turnikety/tumbovyy-turniket-tripod-tbc011-6mi0r626l/","https://alsi.kz/ru/catalog/turnikety/tumbovyy-turniket-tripod-tbc011-6mi0r626l/")</f>
        <v>https://alsi.kz/ru/catalog/turnikety/tumbovyy-turniket-tripod-tbc011-6mi0r626l/</v>
      </c>
    </row>
    <row r="2042" spans="1:5" ht="15" outlineLevel="3">
      <c r="A2042" s="18" t="s">
        <v>6516</v>
      </c>
      <c r="B2042" s="18" t="s">
        <v>6517</v>
      </c>
      <c r="C2042" s="19" t="s">
        <v>6518</v>
      </c>
      <c r="D2042" s="18" t="s">
        <v>6519</v>
      </c>
      <c r="E2042" s="20" t="str">
        <f>HYPERLINK("https://alsi.kz/ru/catalog/turnikety/tumbovyy-turniket-tripod-perco-ttd-031g-perco-ttd-031g/","https://alsi.kz/ru/catalog/turnikety/tumbovyy-turniket-tripod-perco-ttd-031g-perco-ttd-031g/")</f>
        <v>https://alsi.kz/ru/catalog/turnikety/tumbovyy-turniket-tripod-perco-ttd-031g-perco-ttd-031g/</v>
      </c>
    </row>
    <row r="2043" spans="1:5" ht="15" outlineLevel="3">
      <c r="A2043" s="18" t="s">
        <v>6520</v>
      </c>
      <c r="B2043" s="18" t="s">
        <v>6521</v>
      </c>
      <c r="C2043" s="19" t="s">
        <v>6522</v>
      </c>
      <c r="D2043" s="18" t="s">
        <v>6523</v>
      </c>
      <c r="E2043" s="20" t="str">
        <f>HYPERLINK("https://alsi.kz/ru/catalog/turnikety/tumbovyy-turniket-tripod-ttd-031s-6mi0r6o5d/","https://alsi.kz/ru/catalog/turnikety/tumbovyy-turniket-tripod-ttd-031s-6mi0r6o5d/")</f>
        <v>https://alsi.kz/ru/catalog/turnikety/tumbovyy-turniket-tripod-ttd-031s-6mi0r6o5d/</v>
      </c>
    </row>
    <row r="2044" spans="1:5" ht="15" outlineLevel="3">
      <c r="A2044" s="18" t="s">
        <v>6524</v>
      </c>
      <c r="B2044" s="18" t="s">
        <v>6525</v>
      </c>
      <c r="C2044" s="19" t="s">
        <v>6526</v>
      </c>
      <c r="D2044" s="18" t="s">
        <v>6527</v>
      </c>
      <c r="E2044" s="20" t="str">
        <f>HYPERLINK("https://alsi.kz/ru/catalog/turnikety/tumbovyy-turniket-tripod-perco-ttd-032g-perco-ttd-032g/","https://alsi.kz/ru/catalog/turnikety/tumbovyy-turniket-tripod-perco-ttd-032g-perco-ttd-032g/")</f>
        <v>https://alsi.kz/ru/catalog/turnikety/tumbovyy-turniket-tripod-perco-ttd-032g-perco-ttd-032g/</v>
      </c>
    </row>
    <row r="2045" spans="1:5" ht="15" outlineLevel="3">
      <c r="A2045" s="18" t="s">
        <v>6528</v>
      </c>
      <c r="B2045" s="18" t="s">
        <v>6529</v>
      </c>
      <c r="C2045" s="19" t="s">
        <v>6530</v>
      </c>
      <c r="D2045" s="18" t="s">
        <v>6531</v>
      </c>
      <c r="E2045" s="20" t="str">
        <f>HYPERLINK("https://alsi.kz/ru/catalog/turnikety/tumbovyy-turniket-tripod-ttd-032s-6mi0r6w91/","https://alsi.kz/ru/catalog/turnikety/tumbovyy-turniket-tripod-ttd-032s-6mi0r6w91/")</f>
        <v>https://alsi.kz/ru/catalog/turnikety/tumbovyy-turniket-tripod-ttd-032s-6mi0r6w91/</v>
      </c>
    </row>
    <row r="2046" spans="1:5" ht="15" outlineLevel="3">
      <c r="A2046" s="18" t="s">
        <v>6532</v>
      </c>
      <c r="B2046" s="18" t="s">
        <v>6533</v>
      </c>
      <c r="C2046" s="19" t="s">
        <v>6534</v>
      </c>
      <c r="D2046" s="18" t="s">
        <v>6535</v>
      </c>
      <c r="E2046" s="20" t="str">
        <f>HYPERLINK("https://alsi.kz/ru/catalog/turnikety/tumbovyy-turniket-tripod-perco-ttd-08a-perco-ttd-08a/","https://alsi.kz/ru/catalog/turnikety/tumbovyy-turniket-tripod-perco-ttd-08a-perco-ttd-08a/")</f>
        <v>https://alsi.kz/ru/catalog/turnikety/tumbovyy-turniket-tripod-perco-ttd-08a-perco-ttd-08a/</v>
      </c>
    </row>
    <row r="2047" spans="1:5" ht="15" outlineLevel="3">
      <c r="A2047" s="18" t="s">
        <v>6536</v>
      </c>
      <c r="B2047" s="18" t="s">
        <v>6537</v>
      </c>
      <c r="C2047" s="19" t="s">
        <v>6538</v>
      </c>
      <c r="D2047" s="18" t="s">
        <v>6539</v>
      </c>
      <c r="E2047" s="20" t="str">
        <f>HYPERLINK("https://alsi.kz/ru/catalog/turnikety/tumbovyy-turniket-tripod-perco-ttd-10a-perco-ttd-10a/","https://alsi.kz/ru/catalog/turnikety/tumbovyy-turniket-tripod-perco-ttd-10a-perco-ttd-10a/")</f>
        <v>https://alsi.kz/ru/catalog/turnikety/tumbovyy-turniket-tripod-perco-ttd-10a-perco-ttd-10a/</v>
      </c>
    </row>
    <row r="2048" spans="1:5" ht="15" outlineLevel="3">
      <c r="A2048" s="18" t="s">
        <v>6540</v>
      </c>
      <c r="B2048" s="18" t="s">
        <v>6541</v>
      </c>
      <c r="C2048" s="19" t="s">
        <v>6542</v>
      </c>
      <c r="D2048" s="18" t="s">
        <v>6543</v>
      </c>
      <c r="E2048" s="20" t="str">
        <f>HYPERLINK("https://alsi.kz/ru/catalog/turnikety/turniket-tripod-perco-t-5-perco-t-5/","https://alsi.kz/ru/catalog/turnikety/turniket-tripod-perco-t-5-perco-t-5/")</f>
        <v>https://alsi.kz/ru/catalog/turnikety/turniket-tripod-perco-t-5-perco-t-5/</v>
      </c>
    </row>
    <row r="2049" spans="1:5" ht="15" outlineLevel="3">
      <c r="A2049" s="18" t="s">
        <v>6544</v>
      </c>
      <c r="B2049" s="18" t="s">
        <v>6545</v>
      </c>
      <c r="C2049" s="19" t="s">
        <v>6546</v>
      </c>
      <c r="D2049" s="18" t="s">
        <v>6547</v>
      </c>
      <c r="E2049" s="20" t="str">
        <f>HYPERLINK("https://alsi.kz/ru/catalog/turnikety/turniket-tripod-perco-ttr-041-perco-ttr-041/","https://alsi.kz/ru/catalog/turnikety/turniket-tripod-perco-ttr-041-perco-ttr-041/")</f>
        <v>https://alsi.kz/ru/catalog/turnikety/turniket-tripod-perco-ttr-041-perco-ttr-041/</v>
      </c>
    </row>
    <row r="2050" spans="1:5" ht="15" outlineLevel="3">
      <c r="A2050" s="18" t="s">
        <v>6548</v>
      </c>
      <c r="B2050" s="18" t="s">
        <v>6549</v>
      </c>
      <c r="C2050" s="19" t="s">
        <v>6550</v>
      </c>
      <c r="D2050" s="18" t="s">
        <v>6551</v>
      </c>
      <c r="E2050" s="20" t="str">
        <f>HYPERLINK("https://alsi.kz/ru/catalog/turnikety/turniket-tripod-perco-ttr-04cw-perco-ttr-04cw/","https://alsi.kz/ru/catalog/turnikety/turniket-tripod-perco-ttr-04cw-perco-ttr-04cw/")</f>
        <v>https://alsi.kz/ru/catalog/turnikety/turniket-tripod-perco-ttr-04cw-perco-ttr-04cw/</v>
      </c>
    </row>
    <row r="2051" spans="1:5" ht="15" outlineLevel="3">
      <c r="A2051" s="18" t="s">
        <v>6552</v>
      </c>
      <c r="B2051" s="18" t="s">
        <v>6553</v>
      </c>
      <c r="C2051" s="19" t="s">
        <v>6554</v>
      </c>
      <c r="D2051" s="18" t="s">
        <v>6555</v>
      </c>
      <c r="E2051" s="20" t="str">
        <f>HYPERLINK("https://alsi.kz/ru/catalog/turnikety/turniket-tripod-perco-ttr-071-perco-ttr-071/","https://alsi.kz/ru/catalog/turnikety/turniket-tripod-perco-ttr-071-perco-ttr-071/")</f>
        <v>https://alsi.kz/ru/catalog/turnikety/turniket-tripod-perco-ttr-071-perco-ttr-071/</v>
      </c>
    </row>
    <row r="2052" spans="1:5" ht="15" outlineLevel="3">
      <c r="A2052" s="18" t="s">
        <v>6556</v>
      </c>
      <c r="B2052" s="18" t="s">
        <v>6557</v>
      </c>
      <c r="C2052" s="19" t="s">
        <v>6558</v>
      </c>
      <c r="D2052" s="18" t="s">
        <v>6559</v>
      </c>
      <c r="E2052" s="20" t="str">
        <f>HYPERLINK("https://alsi.kz/ru/catalog/turnikety/turniket-tripod-perco-ttr-08a-perco-ttr-08a/","https://alsi.kz/ru/catalog/turnikety/turniket-tripod-perco-ttr-08a-perco-ttr-08a/")</f>
        <v>https://alsi.kz/ru/catalog/turnikety/turniket-tripod-perco-ttr-08a-perco-ttr-08a/</v>
      </c>
    </row>
    <row r="2053" spans="1:5" ht="15" outlineLevel="2">
      <c r="A2053" s="15" t="s">
        <v>6560</v>
      </c>
      <c r="B2053" s="16"/>
      <c r="C2053" s="16"/>
      <c r="D2053" s="17"/>
      <c r="E2053" s="14" t="str">
        <f>HYPERLINK("http://alsi.kz/ru/catalog/shlagbaumy/","http://alsi.kz/ru/catalog/shlagbaumy/")</f>
        <v>http://alsi.kz/ru/catalog/shlagbaumy/</v>
      </c>
    </row>
    <row r="2054" spans="1:5" ht="15" outlineLevel="3">
      <c r="A2054" s="18" t="s">
        <v>6561</v>
      </c>
      <c r="B2054" s="18" t="s">
        <v>6562</v>
      </c>
      <c r="C2054" s="19" t="s">
        <v>6563</v>
      </c>
      <c r="D2054" s="18" t="s">
        <v>6564</v>
      </c>
      <c r="E2054" s="20" t="str">
        <f>HYPERLINK("https://alsi.kz/ru/catalog/shlagbaumy/shlagbaum-perco-gs04-so-streloy-kruglogo-secheniya-3-metra-gs04krug3m/","https://alsi.kz/ru/catalog/shlagbaumy/shlagbaum-perco-gs04-so-streloy-kruglogo-secheniya-3-metra-gs04krug3m/")</f>
        <v>https://alsi.kz/ru/catalog/shlagbaumy/shlagbaum-perco-gs04-so-streloy-kruglogo-secheniya-3-metra-gs04krug3m/</v>
      </c>
    </row>
    <row r="2055" spans="1:5" ht="15" outlineLevel="3">
      <c r="A2055" s="18" t="s">
        <v>6565</v>
      </c>
      <c r="B2055" s="18" t="s">
        <v>6566</v>
      </c>
      <c r="C2055" s="19" t="s">
        <v>6567</v>
      </c>
      <c r="D2055" s="18" t="s">
        <v>6568</v>
      </c>
      <c r="E2055" s="20" t="str">
        <f>HYPERLINK("https://alsi.kz/ru/catalog/shlagbaumy/shlagbaum-perco-gs04-so-streloy-kruglogo-secheniya-43-metra-gs04krug4m/","https://alsi.kz/ru/catalog/shlagbaumy/shlagbaum-perco-gs04-so-streloy-kruglogo-secheniya-43-metra-gs04krug4m/")</f>
        <v>https://alsi.kz/ru/catalog/shlagbaumy/shlagbaum-perco-gs04-so-streloy-kruglogo-secheniya-43-metra-gs04krug4m/</v>
      </c>
    </row>
    <row r="2056" spans="1:5" ht="15" outlineLevel="3">
      <c r="A2056" s="18" t="s">
        <v>6569</v>
      </c>
      <c r="B2056" s="18" t="s">
        <v>6570</v>
      </c>
      <c r="C2056" s="19" t="s">
        <v>6571</v>
      </c>
      <c r="D2056" s="18" t="s">
        <v>6572</v>
      </c>
      <c r="E2056" s="20" t="str">
        <f>HYPERLINK("https://alsi.kz/ru/catalog/shlagbaumy/shlagbaum-perco-gs04-so-streloy-pryamougolnogo-secheniya-3-metra-gs04pryam3m/","https://alsi.kz/ru/catalog/shlagbaumy/shlagbaum-perco-gs04-so-streloy-pryamougolnogo-secheniya-3-metra-gs04pryam3m/")</f>
        <v>https://alsi.kz/ru/catalog/shlagbaumy/shlagbaum-perco-gs04-so-streloy-pryamougolnogo-secheniya-3-metra-gs04pryam3m/</v>
      </c>
    </row>
    <row r="2057" spans="1:5" ht="15" outlineLevel="3">
      <c r="A2057" s="18" t="s">
        <v>6573</v>
      </c>
      <c r="B2057" s="18" t="s">
        <v>6574</v>
      </c>
      <c r="C2057" s="19" t="s">
        <v>6575</v>
      </c>
      <c r="D2057" s="18" t="s">
        <v>6576</v>
      </c>
      <c r="E2057" s="20" t="str">
        <f>HYPERLINK("https://alsi.kz/ru/catalog/shlagbaumy/shlagbaum-perco-gs04-so-streloy-pryamougolnogo-secheniya-43-metra-gs04pryam4m/","https://alsi.kz/ru/catalog/shlagbaumy/shlagbaum-perco-gs04-so-streloy-pryamougolnogo-secheniya-43-metra-gs04pryam4m/")</f>
        <v>https://alsi.kz/ru/catalog/shlagbaumy/shlagbaum-perco-gs04-so-streloy-pryamougolnogo-secheniya-43-metra-gs04pryam4m/</v>
      </c>
    </row>
    <row r="2058" spans="1:5" ht="15" outlineLevel="2">
      <c r="A2058" s="15" t="s">
        <v>6577</v>
      </c>
      <c r="B2058" s="16"/>
      <c r="C2058" s="16"/>
      <c r="D2058" s="17"/>
      <c r="E2058" s="14" t="str">
        <f>HYPERLINK("http://alsi.kz/ru/catalog/kontrollery-i-schityvateli/","http://alsi.kz/ru/catalog/kontrollery-i-schityvateli/")</f>
        <v>http://alsi.kz/ru/catalog/kontrollery-i-schityvateli/</v>
      </c>
    </row>
    <row r="2059" spans="1:5" ht="15" outlineLevel="3">
      <c r="A2059" s="18" t="s">
        <v>6578</v>
      </c>
      <c r="B2059" s="18" t="s">
        <v>6579</v>
      </c>
      <c r="C2059" s="19" t="s">
        <v>6580</v>
      </c>
      <c r="D2059" s="18" t="s">
        <v>6581</v>
      </c>
      <c r="E2059" s="20" t="str">
        <f>HYPERLINK("https://alsi.kz/ru/catalog/kontrollery-i-schityvateli/zamok-elektromagnitnyy-dlya-ustanovki-na-metallicheskie-derevyannye-steklyannye-i-protivopojarnye-dver/","https://alsi.kz/ru/catalog/kontrollery-i-schityvateli/zamok-elektromagnitnyy-dlya-ustanovki-na-metallicheskie-derevyannye-steklyannye-i-protivopojarnye-dver/")</f>
        <v>https://alsi.kz/ru/catalog/kontrollery-i-schityvateli/zamok-elektromagnitnyy-dlya-ustanovki-na-metallicheskie-derevyannye-steklyannye-i-protivopojarnye-dver/</v>
      </c>
    </row>
    <row r="2060" spans="1:5" ht="15" outlineLevel="3">
      <c r="A2060" s="18" t="s">
        <v>6582</v>
      </c>
      <c r="B2060" s="18" t="s">
        <v>6583</v>
      </c>
      <c r="C2060" s="19" t="s">
        <v>6584</v>
      </c>
      <c r="D2060" s="18" t="s">
        <v>6585</v>
      </c>
      <c r="E2060" s="20" t="str">
        <f>HYPERLINK("https://alsi.kz/ru/catalog/kontrollery-i-schityvateli/kontroller-sigur-e510-e510/","https://alsi.kz/ru/catalog/kontrollery-i-schityvateli/kontroller-sigur-e510-e510/")</f>
        <v>https://alsi.kz/ru/catalog/kontrollery-i-schityvateli/kontroller-sigur-e510-e510/</v>
      </c>
    </row>
    <row r="2061" spans="1:5" ht="15" outlineLevel="3">
      <c r="A2061" s="18" t="s">
        <v>6586</v>
      </c>
      <c r="B2061" s="18" t="s">
        <v>6587</v>
      </c>
      <c r="C2061" s="19" t="s">
        <v>6588</v>
      </c>
      <c r="D2061" s="18" t="s">
        <v>6589</v>
      </c>
      <c r="E2061" s="20" t="str">
        <f>HYPERLINK("https://alsi.kz/ru/catalog/kontrollery-i-schityvateli/kontroller-zamka-perco-cl2113-perco-cl2113/","https://alsi.kz/ru/catalog/kontrollery-i-schityvateli/kontroller-zamka-perco-cl2113-perco-cl2113/")</f>
        <v>https://alsi.kz/ru/catalog/kontrollery-i-schityvateli/kontroller-zamka-perco-cl2113-perco-cl2113/</v>
      </c>
    </row>
    <row r="2062" spans="1:5" ht="15" outlineLevel="3">
      <c r="A2062" s="18" t="s">
        <v>6590</v>
      </c>
      <c r="B2062" s="18" t="s">
        <v>6591</v>
      </c>
      <c r="C2062" s="19" t="s">
        <v>6592</v>
      </c>
      <c r="D2062" s="18" t="s">
        <v>6593</v>
      </c>
      <c r="E2062" s="20" t="str">
        <f>HYPERLINK("https://alsi.kz/ru/catalog/kontrollery-i-schityvateli/kronshteyn-na-proem-dveri-ds-k4h258-lz/","https://alsi.kz/ru/catalog/kontrollery-i-schityvateli/kronshteyn-na-proem-dveri-ds-k4h258-lz/")</f>
        <v>https://alsi.kz/ru/catalog/kontrollery-i-schityvateli/kronshteyn-na-proem-dveri-ds-k4h258-lz/</v>
      </c>
    </row>
    <row r="2063" spans="1:5" ht="15" outlineLevel="3">
      <c r="A2063" s="18" t="s">
        <v>6594</v>
      </c>
      <c r="B2063" s="18" t="s">
        <v>6595</v>
      </c>
      <c r="C2063" s="19" t="s">
        <v>6596</v>
      </c>
      <c r="D2063" s="18" t="s">
        <v>6597</v>
      </c>
      <c r="E2063" s="20" t="str">
        <f>HYPERLINK("https://alsi.kz/ru/catalog/kontrollery-i-schityvateli/mehanicheskaya-knopka-dostupa-hikvision-otkrytiya-dveri-s-kontroliruemoy-storony-ds-k7p02/","https://alsi.kz/ru/catalog/kontrollery-i-schityvateli/mehanicheskaya-knopka-dostupa-hikvision-otkrytiya-dveri-s-kontroliruemoy-storony-ds-k7p02/")</f>
        <v>https://alsi.kz/ru/catalog/kontrollery-i-schityvateli/mehanicheskaya-knopka-dostupa-hikvision-otkrytiya-dveri-s-kontroliruemoy-storony-ds-k7p02/</v>
      </c>
    </row>
    <row r="2064" spans="1:5" ht="15" outlineLevel="3">
      <c r="A2064" s="18" t="s">
        <v>6598</v>
      </c>
      <c r="B2064" s="18" t="s">
        <v>6599</v>
      </c>
      <c r="C2064" s="19" t="s">
        <v>6600</v>
      </c>
      <c r="D2064" s="18" t="s">
        <v>6601</v>
      </c>
      <c r="E2064" s="20" t="str">
        <f>HYPERLINK("https://alsi.kz/ru/catalog/kontrollery-i-schityvateli/rasshirennaya-podderjka-propuskov-posetiteley-dopolnitelnyy-modul-po-sigur-6th0xqx8d/","https://alsi.kz/ru/catalog/kontrollery-i-schityvateli/rasshirennaya-podderjka-propuskov-posetiteley-dopolnitelnyy-modul-po-sigur-6th0xqx8d/")</f>
        <v>https://alsi.kz/ru/catalog/kontrollery-i-schityvateli/rasshirennaya-podderjka-propuskov-posetiteley-dopolnitelnyy-modul-po-sigur-6th0xqx8d/</v>
      </c>
    </row>
    <row r="2065" spans="1:5" ht="15" outlineLevel="3">
      <c r="A2065" s="18" t="s">
        <v>6602</v>
      </c>
      <c r="B2065" s="18" t="s">
        <v>6603</v>
      </c>
      <c r="C2065" s="19" t="s">
        <v>6604</v>
      </c>
      <c r="D2065" s="18" t="s">
        <v>6605</v>
      </c>
      <c r="E2065" s="20" t="str">
        <f>HYPERLINK("https://alsi.kz/ru/catalog/kontrollery-i-schityvateli/schityvatel-sigur-mr100-lite-mr100/","https://alsi.kz/ru/catalog/kontrollery-i-schityvateli/schityvatel-sigur-mr100-lite-mr100/")</f>
        <v>https://alsi.kz/ru/catalog/kontrollery-i-schityvateli/schityvatel-sigur-mr100-lite-mr100/</v>
      </c>
    </row>
    <row r="2066" spans="1:5" ht="15" outlineLevel="3">
      <c r="A2066" s="18" t="s">
        <v>6606</v>
      </c>
      <c r="B2066" s="18" t="s">
        <v>6607</v>
      </c>
      <c r="C2066" s="19" t="s">
        <v>6608</v>
      </c>
      <c r="D2066" s="18" t="s">
        <v>6609</v>
      </c>
      <c r="E2066" s="20" t="str">
        <f>HYPERLINK("https://alsi.kz/ru/catalog/kontrollery-i-schityvateli/terminal-raspoznavaniya-lic-hikvision--licenziya-na-ispolzovanie-4-terminalov-ds-k1t341cm/","https://alsi.kz/ru/catalog/kontrollery-i-schityvateli/terminal-raspoznavaniya-lic-hikvision--licenziya-na-ispolzovanie-4-terminalov-ds-k1t341cm/")</f>
        <v>https://alsi.kz/ru/catalog/kontrollery-i-schityvateli/terminal-raspoznavaniya-lic-hikvision--licenziya-na-ispolzovanie-4-terminalov-ds-k1t341cm/</v>
      </c>
    </row>
    <row r="2067" spans="1:5" ht="15" outlineLevel="3">
      <c r="A2067" s="18" t="s">
        <v>6610</v>
      </c>
      <c r="B2067" s="18" t="s">
        <v>6611</v>
      </c>
      <c r="C2067" s="19" t="s">
        <v>6612</v>
      </c>
      <c r="D2067" s="18" t="s">
        <v>6613</v>
      </c>
      <c r="E2067" s="20" t="str">
        <f>HYPERLINK("https://alsi.kz/ru/catalog/kontrollery-i-schityvateli/universalnyy-kontroller-perco-ctl042-perco-ctl042/","https://alsi.kz/ru/catalog/kontrollery-i-schityvateli/universalnyy-kontroller-perco-ctl042-perco-ctl042/")</f>
        <v>https://alsi.kz/ru/catalog/kontrollery-i-schityvateli/universalnyy-kontroller-perco-ctl042-perco-ctl042/</v>
      </c>
    </row>
    <row r="2068" spans="1:5" ht="15" outlineLevel="3">
      <c r="A2068" s="18" t="s">
        <v>6614</v>
      </c>
      <c r="B2068" s="18" t="s">
        <v>6615</v>
      </c>
      <c r="C2068" s="19" t="s">
        <v>6616</v>
      </c>
      <c r="D2068" s="18" t="s">
        <v>6617</v>
      </c>
      <c r="E2068" s="20" t="str">
        <f>HYPERLINK("https://alsi.kz/ru/catalog/kontrollery-i-schityvateli/universalnyy-kontroller-perco-ctl141-perco-ctl141/","https://alsi.kz/ru/catalog/kontrollery-i-schityvateli/universalnyy-kontroller-perco-ctl141-perco-ctl141/")</f>
        <v>https://alsi.kz/ru/catalog/kontrollery-i-schityvateli/universalnyy-kontroller-perco-ctl141-perco-ctl141/</v>
      </c>
    </row>
    <row r="2069" spans="1:5" ht="15" outlineLevel="2">
      <c r="A2069" s="15" t="s">
        <v>6618</v>
      </c>
      <c r="B2069" s="16"/>
      <c r="C2069" s="16"/>
      <c r="D2069" s="17"/>
      <c r="E2069" s="14" t="str">
        <f>HYPERLINK("http://alsi.kz/ru/catalog/po-skud/","http://alsi.kz/ru/catalog/po-skud/")</f>
        <v>http://alsi.kz/ru/catalog/po-skud/</v>
      </c>
    </row>
    <row r="2070" spans="1:5" ht="15" outlineLevel="3">
      <c r="A2070" s="18" t="s">
        <v>6619</v>
      </c>
      <c r="B2070" s="18" t="s">
        <v>6620</v>
      </c>
      <c r="C2070" s="19" t="s">
        <v>6621</v>
      </c>
      <c r="D2070" s="18" t="s">
        <v>6622</v>
      </c>
      <c r="E2070" s="20" t="str">
        <f>HYPERLINK("https://alsi.kz/ru/catalog/po-skud/perco-wm01-modul-uchet-rabochego-vremeni-6mm0o1elj/","https://alsi.kz/ru/catalog/po-skud/perco-wm01-modul-uchet-rabochego-vremeni-6mm0o1elj/")</f>
        <v>https://alsi.kz/ru/catalog/po-skud/perco-wm01-modul-uchet-rabochego-vremeni-6mm0o1elj/</v>
      </c>
    </row>
    <row r="2071" spans="1:5" ht="15" outlineLevel="3">
      <c r="A2071" s="18" t="s">
        <v>6623</v>
      </c>
      <c r="B2071" s="18" t="s">
        <v>6624</v>
      </c>
      <c r="C2071" s="19" t="s">
        <v>6625</v>
      </c>
      <c r="D2071" s="18" t="s">
        <v>6626</v>
      </c>
      <c r="E2071" s="20" t="str">
        <f>HYPERLINK("https://alsi.kz/ru/catalog/po-skud/perco-wm02-modul-verifikaciya-6mm0o1lp4/","https://alsi.kz/ru/catalog/po-skud/perco-wm02-modul-verifikaciya-6mm0o1lp4/")</f>
        <v>https://alsi.kz/ru/catalog/po-skud/perco-wm02-modul-verifikaciya-6mm0o1lp4/</v>
      </c>
    </row>
    <row r="2072" spans="1:5" ht="15" outlineLevel="3">
      <c r="A2072" s="18" t="s">
        <v>6627</v>
      </c>
      <c r="B2072" s="18" t="s">
        <v>6628</v>
      </c>
      <c r="C2072" s="19" t="s">
        <v>6629</v>
      </c>
      <c r="D2072" s="18" t="s">
        <v>6630</v>
      </c>
      <c r="E2072" s="20" t="str">
        <f>HYPERLINK("https://alsi.kz/ru/catalog/po-skud/perco-wm-04-integraciya-s-vneshnimi-sistemami-6mm0o1y3q/","https://alsi.kz/ru/catalog/po-skud/perco-wm-04-integraciya-s-vneshnimi-sistemami-6mm0o1y3q/")</f>
        <v>https://alsi.kz/ru/catalog/po-skud/perco-wm-04-integraciya-s-vneshnimi-sistemami-6mm0o1y3q/</v>
      </c>
    </row>
    <row r="2073" spans="1:5" ht="15" outlineLevel="3">
      <c r="A2073" s="18" t="s">
        <v>6631</v>
      </c>
      <c r="B2073" s="18" t="s">
        <v>6632</v>
      </c>
      <c r="C2073" s="19" t="s">
        <v>6633</v>
      </c>
      <c r="D2073" s="18" t="s">
        <v>6634</v>
      </c>
      <c r="E2073" s="20" t="str">
        <f>HYPERLINK("https://alsi.kz/ru/catalog/po-skud/perco-wm05-modul-monitoring-6mm0o2471/","https://alsi.kz/ru/catalog/po-skud/perco-wm05-modul-monitoring-6mm0o2471/")</f>
        <v>https://alsi.kz/ru/catalog/po-skud/perco-wm05-modul-monitoring-6mm0o2471/</v>
      </c>
    </row>
    <row r="2074" spans="1:5" ht="15" outlineLevel="3">
      <c r="A2074" s="18" t="s">
        <v>6635</v>
      </c>
      <c r="B2074" s="18" t="s">
        <v>6636</v>
      </c>
      <c r="C2074" s="19" t="s">
        <v>6637</v>
      </c>
      <c r="D2074" s="18" t="s">
        <v>6634</v>
      </c>
      <c r="E2074" s="20" t="str">
        <f>HYPERLINK("https://alsi.kz/ru/catalog/po-skud/perco-wm06-modul-integraciya-s-trassir-6mm0o2anq/","https://alsi.kz/ru/catalog/po-skud/perco-wm06-modul-integraciya-s-trassir-6mm0o2anq/")</f>
        <v>https://alsi.kz/ru/catalog/po-skud/perco-wm06-modul-integraciya-s-trassir-6mm0o2anq/</v>
      </c>
    </row>
    <row r="2075" spans="1:5" ht="15" outlineLevel="3">
      <c r="A2075" s="18" t="s">
        <v>6638</v>
      </c>
      <c r="B2075" s="18" t="s">
        <v>6639</v>
      </c>
      <c r="C2075" s="19" t="s">
        <v>6640</v>
      </c>
      <c r="D2075" s="18" t="s">
        <v>6641</v>
      </c>
      <c r="E2075" s="20" t="str">
        <f>HYPERLINK("https://alsi.kz/ru/catalog/po-skud/perco-wm07-modul-integraciya-s-iso-orion-6mm0o2hk1/","https://alsi.kz/ru/catalog/po-skud/perco-wm07-modul-integraciya-s-iso-orion-6mm0o2hk1/")</f>
        <v>https://alsi.kz/ru/catalog/po-skud/perco-wm07-modul-integraciya-s-iso-orion-6mm0o2hk1/</v>
      </c>
    </row>
    <row r="2076" spans="1:5" ht="15" outlineLevel="3">
      <c r="A2076" s="18" t="s">
        <v>6642</v>
      </c>
      <c r="B2076" s="18" t="s">
        <v>6643</v>
      </c>
      <c r="C2076" s="19" t="s">
        <v>6644</v>
      </c>
      <c r="D2076" s="18" t="s">
        <v>6634</v>
      </c>
      <c r="E2076" s="20" t="str">
        <f>HYPERLINK("https://alsi.kz/ru/catalog/po-skud/perco-wm08-modul-integraciya-s-axxon-next-6mm0o2nux/","https://alsi.kz/ru/catalog/po-skud/perco-wm08-modul-integraciya-s-axxon-next-6mm0o2nux/")</f>
        <v>https://alsi.kz/ru/catalog/po-skud/perco-wm08-modul-integraciya-s-axxon-next-6mm0o2nux/</v>
      </c>
    </row>
    <row r="2077" spans="1:5" ht="15" outlineLevel="3">
      <c r="A2077" s="18" t="s">
        <v>6645</v>
      </c>
      <c r="B2077" s="18" t="s">
        <v>6646</v>
      </c>
      <c r="C2077" s="19" t="s">
        <v>6647</v>
      </c>
      <c r="D2077" s="18" t="s">
        <v>6622</v>
      </c>
      <c r="E2077" s="20" t="str">
        <f>HYPERLINK("https://alsi.kz/ru/catalog/po-skud/perco-wme01-modul-vstroennogo-po-uchet-rabochego-vremeni-6mm0o2ujd/","https://alsi.kz/ru/catalog/po-skud/perco-wme01-modul-vstroennogo-po-uchet-rabochego-vremeni-6mm0o2ujd/")</f>
        <v>https://alsi.kz/ru/catalog/po-skud/perco-wme01-modul-vstroennogo-po-uchet-rabochego-vremeni-6mm0o2ujd/</v>
      </c>
    </row>
    <row r="2078" spans="1:5" ht="15" outlineLevel="3">
      <c r="A2078" s="18" t="s">
        <v>6648</v>
      </c>
      <c r="B2078" s="18" t="s">
        <v>6649</v>
      </c>
      <c r="C2078" s="19" t="s">
        <v>6650</v>
      </c>
      <c r="D2078" s="18" t="s">
        <v>6626</v>
      </c>
      <c r="E2078" s="20" t="str">
        <f>HYPERLINK("https://alsi.kz/ru/catalog/po-skud/perco-wme02-modul-vstroennogo-po-verifikaciya-6mm0o32b6/","https://alsi.kz/ru/catalog/po-skud/perco-wme02-modul-vstroennogo-po-verifikaciya-6mm0o32b6/")</f>
        <v>https://alsi.kz/ru/catalog/po-skud/perco-wme02-modul-vstroennogo-po-verifikaciya-6mm0o32b6/</v>
      </c>
    </row>
    <row r="2079" spans="1:5" ht="15" outlineLevel="3">
      <c r="A2079" s="18" t="s">
        <v>6651</v>
      </c>
      <c r="B2079" s="18" t="s">
        <v>6652</v>
      </c>
      <c r="C2079" s="19" t="s">
        <v>6653</v>
      </c>
      <c r="D2079" s="18" t="s">
        <v>6634</v>
      </c>
      <c r="E2079" s="20" t="str">
        <f>HYPERLINK("https://alsi.kz/ru/catalog/po-skud/perco-wme05-modul-vstroennogo-po-monitoring-6mm0o39kn/","https://alsi.kz/ru/catalog/po-skud/perco-wme05-modul-vstroennogo-po-monitoring-6mm0o39kn/")</f>
        <v>https://alsi.kz/ru/catalog/po-skud/perco-wme05-modul-vstroennogo-po-monitoring-6mm0o39kn/</v>
      </c>
    </row>
    <row r="2080" spans="1:5" ht="15" outlineLevel="3">
      <c r="A2080" s="18" t="s">
        <v>6654</v>
      </c>
      <c r="B2080" s="18" t="s">
        <v>6655</v>
      </c>
      <c r="C2080" s="19" t="s">
        <v>6656</v>
      </c>
      <c r="D2080" s="18" t="s">
        <v>6657</v>
      </c>
      <c r="E2080" s="20" t="str">
        <f>HYPERLINK("https://alsi.kz/ru/catalog/po-skud/po-perco-wm03-modul-integraciya-s-1s-perco-wm03/","https://alsi.kz/ru/catalog/po-skud/po-perco-wm03-modul-integraciya-s-1s-perco-wm03/")</f>
        <v>https://alsi.kz/ru/catalog/po-skud/po-perco-wm03-modul-integraciya-s-1s-perco-wm03/</v>
      </c>
    </row>
    <row r="2081" spans="1:5" ht="15" outlineLevel="3">
      <c r="A2081" s="18" t="s">
        <v>6658</v>
      </c>
      <c r="B2081" s="18" t="s">
        <v>6659</v>
      </c>
      <c r="C2081" s="19" t="s">
        <v>6660</v>
      </c>
      <c r="D2081" s="18" t="s">
        <v>6661</v>
      </c>
      <c r="E2081" s="20" t="str">
        <f>HYPERLINK("https://alsi.kz/ru/catalog/po-skud/po-perco-wse-standartnyy-paket-vstroennogo-po-perco-wse/","https://alsi.kz/ru/catalog/po-skud/po-perco-wse-standartnyy-paket-vstroennogo-po-perco-wse/")</f>
        <v>https://alsi.kz/ru/catalog/po-skud/po-perco-wse-standartnyy-paket-vstroennogo-po-perco-wse/</v>
      </c>
    </row>
    <row r="2082" spans="1:5" ht="15" outlineLevel="3">
      <c r="A2082" s="18" t="s">
        <v>6662</v>
      </c>
      <c r="B2082" s="18" t="s">
        <v>6663</v>
      </c>
      <c r="C2082" s="19" t="s">
        <v>6664</v>
      </c>
      <c r="D2082" s="18" t="s">
        <v>6661</v>
      </c>
      <c r="E2082" s="20" t="str">
        <f>HYPERLINK("https://alsi.kz/ru/catalog/po-skud/po-perco-ws-standartnyy-paket-po-perco-ws/","https://alsi.kz/ru/catalog/po-skud/po-perco-ws-standartnyy-paket-po-perco-ws/")</f>
        <v>https://alsi.kz/ru/catalog/po-skud/po-perco-ws-standartnyy-paket-po-perco-ws/</v>
      </c>
    </row>
    <row r="2083" spans="1:5" ht="15" outlineLevel="1">
      <c r="A2083" s="11" t="s">
        <v>6665</v>
      </c>
      <c r="B2083" s="12"/>
      <c r="C2083" s="12"/>
      <c r="D2083" s="13"/>
      <c r="E2083" s="14" t="str">
        <f>HYPERLINK("http://alsi.kz/ru/catalog/gps/","http://alsi.kz/ru/catalog/gps/")</f>
        <v>http://alsi.kz/ru/catalog/gps/</v>
      </c>
    </row>
    <row r="2084" spans="1:5" ht="15" outlineLevel="2">
      <c r="A2084" s="15" t="s">
        <v>6666</v>
      </c>
      <c r="B2084" s="16"/>
      <c r="C2084" s="16"/>
      <c r="D2084" s="17"/>
      <c r="E2084" s="14" t="str">
        <f>HYPERLINK("http://alsi.kz/ru/catalog/gps-trekery/","http://alsi.kz/ru/catalog/gps-trekery/")</f>
        <v>http://alsi.kz/ru/catalog/gps-trekery/</v>
      </c>
    </row>
    <row r="2085" spans="1:5" ht="15" outlineLevel="3">
      <c r="A2085" s="18">
        <v>223188</v>
      </c>
      <c r="B2085" s="18" t="s">
        <v>6667</v>
      </c>
      <c r="C2085" s="19" t="s">
        <v>6668</v>
      </c>
      <c r="D2085" s="18" t="s">
        <v>6669</v>
      </c>
      <c r="E2085" s="20" t="str">
        <f>HYPERLINK("https://alsi.kz/ru/catalog/gps-trekery/gps-navigator-garminmontana-700-010-02133-01/","https://alsi.kz/ru/catalog/gps-trekery/gps-navigator-garminmontana-700-010-02133-01/")</f>
        <v>https://alsi.kz/ru/catalog/gps-trekery/gps-navigator-garminmontana-700-010-02133-01/</v>
      </c>
    </row>
    <row r="2086" spans="1:5" ht="15">
      <c r="A2086" s="8" t="s">
        <v>6670</v>
      </c>
      <c r="B2086" s="9"/>
      <c r="C2086" s="9"/>
      <c r="D2086" s="9"/>
      <c r="E2086" s="10"/>
    </row>
    <row r="2087" spans="1:5" ht="15" outlineLevel="1">
      <c r="A2087" s="11" t="s">
        <v>6671</v>
      </c>
      <c r="B2087" s="12"/>
      <c r="C2087" s="12"/>
      <c r="D2087" s="13"/>
      <c r="E2087" s="14" t="str">
        <f>HYPERLINK("http://alsi.kz/ru/catalog/radiostancii/","http://alsi.kz/ru/catalog/radiostancii/")</f>
        <v>http://alsi.kz/ru/catalog/radiostancii/</v>
      </c>
    </row>
    <row r="2088" spans="1:5" ht="15" outlineLevel="2">
      <c r="A2088" s="15" t="s">
        <v>6672</v>
      </c>
      <c r="B2088" s="16"/>
      <c r="C2088" s="16"/>
      <c r="D2088" s="17"/>
      <c r="E2088" s="14" t="str">
        <f>HYPERLINK("http://alsi.kz/ru/catalog/avtomobilnye-radiostancii-6y7/","http://alsi.kz/ru/catalog/avtomobilnye-radiostancii-6y7/")</f>
        <v>http://alsi.kz/ru/catalog/avtomobilnye-radiostancii-6y7/</v>
      </c>
    </row>
    <row r="2089" spans="1:5" ht="15" outlineLevel="3">
      <c r="A2089" s="18" t="s">
        <v>6673</v>
      </c>
      <c r="B2089" s="18">
        <v>85338</v>
      </c>
      <c r="C2089" s="19" t="s">
        <v>6674</v>
      </c>
      <c r="D2089" s="18" t="s">
        <v>6675</v>
      </c>
      <c r="E2089" s="20" t="str">
        <f>HYPERLINK("https://alsi.kz/ru/catalog/avtomobilnye-radiostancii-6y7/raciya-icom-ic-f6013h-400-470mgc-8-kan-50-vt-bez-displeya-85338/","https://alsi.kz/ru/catalog/avtomobilnye-radiostancii-6y7/raciya-icom-ic-f6013h-400-470mgc-8-kan-50-vt-bez-displeya-85338/")</f>
        <v>https://alsi.kz/ru/catalog/avtomobilnye-radiostancii-6y7/raciya-icom-ic-f6013h-400-470mgc-8-kan-50-vt-bez-displeya-85338/</v>
      </c>
    </row>
    <row r="2090" spans="1:5" ht="15" outlineLevel="3">
      <c r="A2090" s="18" t="s">
        <v>6676</v>
      </c>
      <c r="B2090" s="18">
        <v>74461</v>
      </c>
      <c r="C2090" s="19" t="s">
        <v>6677</v>
      </c>
      <c r="D2090" s="18" t="s">
        <v>6678</v>
      </c>
      <c r="E2090" s="20" t="str">
        <f>HYPERLINK("https://alsi.kz/ru/catalog/avtomobilnye-radiostancii-6y7/radiostanciya-hytera-md-785g-74461/","https://alsi.kz/ru/catalog/avtomobilnye-radiostancii-6y7/radiostanciya-hytera-md-785g-74461/")</f>
        <v>https://alsi.kz/ru/catalog/avtomobilnye-radiostancii-6y7/radiostanciya-hytera-md-785g-74461/</v>
      </c>
    </row>
    <row r="2091" spans="1:5" ht="15" outlineLevel="3">
      <c r="A2091" s="18" t="s">
        <v>6679</v>
      </c>
      <c r="B2091" s="18">
        <v>79908</v>
      </c>
      <c r="C2091" s="19" t="s">
        <v>6680</v>
      </c>
      <c r="D2091" s="18" t="s">
        <v>6681</v>
      </c>
      <c r="E2091" s="20" t="str">
        <f>HYPERLINK("https://alsi.kz/ru/catalog/avtomobilnye-radiostancii-6y7/raciya-icom-ic-f5013h-136-174mgc-8-kan-50-vt-bez-displeya-79908/","https://alsi.kz/ru/catalog/avtomobilnye-radiostancii-6y7/raciya-icom-ic-f5013h-136-174mgc-8-kan-50-vt-bez-displeya-79908/")</f>
        <v>https://alsi.kz/ru/catalog/avtomobilnye-radiostancii-6y7/raciya-icom-ic-f5013h-136-174mgc-8-kan-50-vt-bez-displeya-79908/</v>
      </c>
    </row>
    <row r="2092" spans="1:5" ht="15" outlineLevel="3">
      <c r="A2092" s="18" t="s">
        <v>6682</v>
      </c>
      <c r="B2092" s="18">
        <v>79911</v>
      </c>
      <c r="C2092" s="19" t="s">
        <v>6683</v>
      </c>
      <c r="D2092" s="18" t="s">
        <v>6684</v>
      </c>
      <c r="E2092" s="20" t="str">
        <f>HYPERLINK("https://alsi.kz/ru/catalog/avtomobilnye-radiostancii-6y7/raciya-icom-ic-f5026-146-174mgc-128-kan-25-vt-79911/","https://alsi.kz/ru/catalog/avtomobilnye-radiostancii-6y7/raciya-icom-ic-f5026-146-174mgc-128-kan-25-vt-79911/")</f>
        <v>https://alsi.kz/ru/catalog/avtomobilnye-radiostancii-6y7/raciya-icom-ic-f5026-146-174mgc-128-kan-25-vt-79911/</v>
      </c>
    </row>
    <row r="2093" spans="1:5" ht="15" outlineLevel="3">
      <c r="A2093" s="18" t="s">
        <v>6685</v>
      </c>
      <c r="B2093" s="18">
        <v>79912</v>
      </c>
      <c r="C2093" s="19" t="s">
        <v>6686</v>
      </c>
      <c r="D2093" s="18" t="s">
        <v>6687</v>
      </c>
      <c r="E2093" s="20" t="str">
        <f>HYPERLINK("https://alsi.kz/ru/catalog/avtomobilnye-radiostancii-6y7/raciya-icom-ic-f5026h-146-174mgc-128-kan-50-vt-79912/","https://alsi.kz/ru/catalog/avtomobilnye-radiostancii-6y7/raciya-icom-ic-f5026h-146-174mgc-128-kan-50-vt-79912/")</f>
        <v>https://alsi.kz/ru/catalog/avtomobilnye-radiostancii-6y7/raciya-icom-ic-f5026h-146-174mgc-128-kan-50-vt-79912/</v>
      </c>
    </row>
    <row r="2094" spans="1:5" ht="15" outlineLevel="3">
      <c r="A2094" s="18" t="s">
        <v>6688</v>
      </c>
      <c r="B2094" s="18">
        <v>79909</v>
      </c>
      <c r="C2094" s="19" t="s">
        <v>6689</v>
      </c>
      <c r="D2094" s="18" t="s">
        <v>6690</v>
      </c>
      <c r="E2094" s="20" t="str">
        <f>HYPERLINK("https://alsi.kz/ru/catalog/avtomobilnye-radiostancii-6y7/raciya-icom-ic-f6013h-400-470mgc-8-kan-50-vt-bez-displeya-79909/","https://alsi.kz/ru/catalog/avtomobilnye-radiostancii-6y7/raciya-icom-ic-f6013h-400-470mgc-8-kan-50-vt-bez-displeya-79909/")</f>
        <v>https://alsi.kz/ru/catalog/avtomobilnye-radiostancii-6y7/raciya-icom-ic-f6013h-400-470mgc-8-kan-50-vt-bez-displeya-79909/</v>
      </c>
    </row>
    <row r="2095" spans="1:5" ht="15" outlineLevel="3">
      <c r="A2095" s="18" t="s">
        <v>6691</v>
      </c>
      <c r="B2095" s="18">
        <v>79910</v>
      </c>
      <c r="C2095" s="19" t="s">
        <v>6692</v>
      </c>
      <c r="D2095" s="18" t="s">
        <v>6693</v>
      </c>
      <c r="E2095" s="20" t="str">
        <f>HYPERLINK("https://alsi.kz/ru/catalog/avtomobilnye-radiostancii-6y7/raciya-icom-ic-f6023h-400-470mgc-128-kan-50-vt-79910/","https://alsi.kz/ru/catalog/avtomobilnye-radiostancii-6y7/raciya-icom-ic-f6023h-400-470mgc-128-kan-50-vt-79910/")</f>
        <v>https://alsi.kz/ru/catalog/avtomobilnye-radiostancii-6y7/raciya-icom-ic-f6023h-400-470mgc-128-kan-50-vt-79910/</v>
      </c>
    </row>
    <row r="2096" spans="1:5" ht="15" outlineLevel="3">
      <c r="A2096" s="18" t="s">
        <v>6694</v>
      </c>
      <c r="B2096" s="18">
        <v>81856</v>
      </c>
      <c r="C2096" s="19" t="s">
        <v>6695</v>
      </c>
      <c r="D2096" s="18" t="s">
        <v>6696</v>
      </c>
      <c r="E2096" s="20" t="str">
        <f>HYPERLINK("https://alsi.kz/ru/catalog/avtomobilnye-radiostancii-6y7/raciya-motorola-dm1400-136-174mgc-45vt-16kan-analogovaya-81856/","https://alsi.kz/ru/catalog/avtomobilnye-radiostancii-6y7/raciya-motorola-dm1400-136-174mgc-45vt-16kan-analogovaya-81856/")</f>
        <v>https://alsi.kz/ru/catalog/avtomobilnye-radiostancii-6y7/raciya-motorola-dm1400-136-174mgc-45vt-16kan-analogovaya-81856/</v>
      </c>
    </row>
    <row r="2097" spans="1:5" ht="15" outlineLevel="3">
      <c r="A2097" s="18" t="s">
        <v>6697</v>
      </c>
      <c r="B2097" s="18">
        <v>81857</v>
      </c>
      <c r="C2097" s="19" t="s">
        <v>6698</v>
      </c>
      <c r="D2097" s="18" t="s">
        <v>6699</v>
      </c>
      <c r="E2097" s="20" t="str">
        <f>HYPERLINK("https://alsi.kz/ru/catalog/avtomobilnye-radiostancii-6y7/raciya-motorola-dm1400-403-470mgc-25vt-16kan-analogovaya-81857/","https://alsi.kz/ru/catalog/avtomobilnye-radiostancii-6y7/raciya-motorola-dm1400-403-470mgc-25vt-16kan-analogovaya-81857/")</f>
        <v>https://alsi.kz/ru/catalog/avtomobilnye-radiostancii-6y7/raciya-motorola-dm1400-403-470mgc-25vt-16kan-analogovaya-81857/</v>
      </c>
    </row>
    <row r="2098" spans="1:5" ht="15" outlineLevel="3">
      <c r="A2098" s="18" t="s">
        <v>6700</v>
      </c>
      <c r="B2098" s="18">
        <v>83979</v>
      </c>
      <c r="C2098" s="19" t="s">
        <v>6701</v>
      </c>
      <c r="D2098" s="18" t="s">
        <v>6702</v>
      </c>
      <c r="E2098" s="20" t="str">
        <f>HYPERLINK("https://alsi.kz/ru/catalog/avtomobilnye-radiostancii-6y7/raciya-motorola-dm2600-403-470mgc-40vt-256-kan-cifroanalogovaya-83979/","https://alsi.kz/ru/catalog/avtomobilnye-radiostancii-6y7/raciya-motorola-dm2600-403-470mgc-40vt-256-kan-cifroanalogovaya-83979/")</f>
        <v>https://alsi.kz/ru/catalog/avtomobilnye-radiostancii-6y7/raciya-motorola-dm2600-403-470mgc-40vt-256-kan-cifroanalogovaya-83979/</v>
      </c>
    </row>
    <row r="2099" spans="1:5" ht="15" outlineLevel="3">
      <c r="A2099" s="18" t="s">
        <v>6703</v>
      </c>
      <c r="B2099" s="18">
        <v>63773</v>
      </c>
      <c r="C2099" s="19" t="s">
        <v>6704</v>
      </c>
      <c r="D2099" s="18" t="s">
        <v>6705</v>
      </c>
      <c r="E2099" s="20" t="str">
        <f>HYPERLINK("https://alsi.kz/ru/catalog/avtomobilnye-radiostancii-6y7/raciya-motorola-dm3400-136-174mgc-25-45vt-32kan-63773/","https://alsi.kz/ru/catalog/avtomobilnye-radiostancii-6y7/raciya-motorola-dm3400-136-174mgc-25-45vt-32kan-63773/")</f>
        <v>https://alsi.kz/ru/catalog/avtomobilnye-radiostancii-6y7/raciya-motorola-dm3400-136-174mgc-25-45vt-32kan-63773/</v>
      </c>
    </row>
    <row r="2100" spans="1:5" ht="15" outlineLevel="2">
      <c r="A2100" s="15" t="s">
        <v>6706</v>
      </c>
      <c r="B2100" s="16"/>
      <c r="C2100" s="16"/>
      <c r="D2100" s="17"/>
      <c r="E2100" s="14" t="str">
        <f>HYPERLINK("http://alsi.kz/ru/catalog/nosimye-radiostancii-xkb/","http://alsi.kz/ru/catalog/nosimye-radiostancii-xkb/")</f>
        <v>http://alsi.kz/ru/catalog/nosimye-radiostancii-xkb/</v>
      </c>
    </row>
    <row r="2101" spans="1:5" ht="15" outlineLevel="3">
      <c r="A2101" s="18" t="s">
        <v>6707</v>
      </c>
      <c r="B2101" s="18">
        <v>45294</v>
      </c>
      <c r="C2101" s="19" t="s">
        <v>6708</v>
      </c>
      <c r="D2101" s="18" t="s">
        <v>6709</v>
      </c>
      <c r="E2101" s="20" t="str">
        <f>HYPERLINK("https://alsi.kz/ru/catalog/nosimye-radiostancii-xkb/radiostanciya-hyt-tc-600-400-420mgc-45294/","https://alsi.kz/ru/catalog/nosimye-radiostancii-xkb/radiostanciya-hyt-tc-600-400-420mgc-45294/")</f>
        <v>https://alsi.kz/ru/catalog/nosimye-radiostancii-xkb/radiostanciya-hyt-tc-600-400-420mgc-45294/</v>
      </c>
    </row>
    <row r="2102" spans="1:5" ht="15" outlineLevel="3">
      <c r="A2102" s="18" t="s">
        <v>6710</v>
      </c>
      <c r="B2102" s="18">
        <v>45292</v>
      </c>
      <c r="C2102" s="19" t="s">
        <v>6711</v>
      </c>
      <c r="D2102" s="18" t="s">
        <v>6712</v>
      </c>
      <c r="E2102" s="20" t="str">
        <f>HYPERLINK("https://alsi.kz/ru/catalog/nosimye-radiostancii-xkb/raciya-hyt-tc-700-136-174-mgc-45292/","https://alsi.kz/ru/catalog/nosimye-radiostancii-xkb/raciya-hyt-tc-700-136-174-mgc-45292/")</f>
        <v>https://alsi.kz/ru/catalog/nosimye-radiostancii-xkb/raciya-hyt-tc-700-136-174-mgc-45292/</v>
      </c>
    </row>
    <row r="2103" spans="1:5" ht="15" outlineLevel="3">
      <c r="A2103" s="18" t="s">
        <v>6713</v>
      </c>
      <c r="B2103" s="18">
        <v>83128</v>
      </c>
      <c r="C2103" s="19" t="s">
        <v>6714</v>
      </c>
      <c r="D2103" s="18" t="s">
        <v>6715</v>
      </c>
      <c r="E2103" s="20" t="str">
        <f>HYPERLINK("https://alsi.kz/ru/catalog/nosimye-radiostancii-xkb/raciya-hytera-bd-505-146-174mgc-48kan-5vt-dmr-tier-iianalogue-83128/","https://alsi.kz/ru/catalog/nosimye-radiostancii-xkb/raciya-hytera-bd-505-146-174mgc-48kan-5vt-dmr-tier-iianalogue-83128/")</f>
        <v>https://alsi.kz/ru/catalog/nosimye-radiostancii-xkb/raciya-hytera-bd-505-146-174mgc-48kan-5vt-dmr-tier-iianalogue-83128/</v>
      </c>
    </row>
    <row r="2104" spans="1:5" ht="15" outlineLevel="3">
      <c r="A2104" s="18" t="s">
        <v>6716</v>
      </c>
      <c r="B2104" s="18">
        <v>83127</v>
      </c>
      <c r="C2104" s="19" t="s">
        <v>6717</v>
      </c>
      <c r="D2104" s="18" t="s">
        <v>6718</v>
      </c>
      <c r="E2104" s="20" t="str">
        <f>HYPERLINK("https://alsi.kz/ru/catalog/nosimye-radiostancii-xkb/raciya-hytera-bd-505-400-470mgc-48kan-4vt-dmr-tier-iianalogue-83127/","https://alsi.kz/ru/catalog/nosimye-radiostancii-xkb/raciya-hytera-bd-505-400-470mgc-48kan-4vt-dmr-tier-iianalogue-83127/")</f>
        <v>https://alsi.kz/ru/catalog/nosimye-radiostancii-xkb/raciya-hytera-bd-505-400-470mgc-48kan-4vt-dmr-tier-iianalogue-83127/</v>
      </c>
    </row>
    <row r="2105" spans="1:5" ht="15" outlineLevel="3">
      <c r="A2105" s="18" t="s">
        <v>6719</v>
      </c>
      <c r="B2105" s="18">
        <v>85327</v>
      </c>
      <c r="C2105" s="19" t="s">
        <v>6720</v>
      </c>
      <c r="D2105" s="18" t="s">
        <v>6721</v>
      </c>
      <c r="E2105" s="20" t="str">
        <f>HYPERLINK("https://alsi.kz/ru/catalog/nosimye-radiostancii-xkb/raciya-hytera-bd-615-400-470mgc-ip66-48kan-4vt-dmr-tier-iianalogue-85327/","https://alsi.kz/ru/catalog/nosimye-radiostancii-xkb/raciya-hytera-bd-615-400-470mgc-ip66-48kan-4vt-dmr-tier-iianalogue-85327/")</f>
        <v>https://alsi.kz/ru/catalog/nosimye-radiostancii-xkb/raciya-hytera-bd-615-400-470mgc-ip66-48kan-4vt-dmr-tier-iianalogue-85327/</v>
      </c>
    </row>
    <row r="2106" spans="1:5" ht="15" outlineLevel="3">
      <c r="A2106" s="18" t="s">
        <v>6722</v>
      </c>
      <c r="B2106" s="18">
        <v>81674</v>
      </c>
      <c r="C2106" s="19" t="s">
        <v>6723</v>
      </c>
      <c r="D2106" s="18" t="s">
        <v>6724</v>
      </c>
      <c r="E2106" s="20" t="str">
        <f>HYPERLINK("https://alsi.kz/ru/catalog/nosimye-radiostancii-xkb/raciya-hytera-pd-505-400-470mgc-256kan-4vt-dmr-tier-iianalogue-81674/","https://alsi.kz/ru/catalog/nosimye-radiostancii-xkb/raciya-hytera-pd-505-400-470mgc-256kan-4vt-dmr-tier-iianalogue-81674/")</f>
        <v>https://alsi.kz/ru/catalog/nosimye-radiostancii-xkb/raciya-hytera-pd-505-400-470mgc-256kan-4vt-dmr-tier-iianalogue-81674/</v>
      </c>
    </row>
    <row r="2107" spans="1:5" ht="15" outlineLevel="3">
      <c r="A2107" s="18" t="s">
        <v>6725</v>
      </c>
      <c r="B2107" s="18">
        <v>61077</v>
      </c>
      <c r="C2107" s="19" t="s">
        <v>6726</v>
      </c>
      <c r="D2107" s="18" t="s">
        <v>6727</v>
      </c>
      <c r="E2107" s="20" t="str">
        <f>HYPERLINK("https://alsi.kz/ru/catalog/nosimye-radiostancii-xkb/raciya-icom-ic-a14-118-136mgc-200kan-5vt-bp-232h-li-ion-2250-mach-61077/","https://alsi.kz/ru/catalog/nosimye-radiostancii-xkb/raciya-icom-ic-a14-118-136mgc-200kan-5vt-bp-232h-li-ion-2250-mach-61077/")</f>
        <v>https://alsi.kz/ru/catalog/nosimye-radiostancii-xkb/raciya-icom-ic-a14-118-136mgc-200kan-5vt-bp-232h-li-ion-2250-mach-61077/</v>
      </c>
    </row>
    <row r="2108" spans="1:5" ht="15" outlineLevel="3">
      <c r="A2108" s="18" t="s">
        <v>6728</v>
      </c>
      <c r="B2108" s="18">
        <v>79906</v>
      </c>
      <c r="C2108" s="19" t="s">
        <v>6729</v>
      </c>
      <c r="D2108" s="18" t="s">
        <v>5315</v>
      </c>
      <c r="E2108" s="20" t="str">
        <f>HYPERLINK("https://alsi.kz/ru/catalog/nosimye-radiostancii-xkb/raciya-icom-ic-f3003-146-174mgc-16kan-5vt-bp-298-li-ion-2250-mach-79906/","https://alsi.kz/ru/catalog/nosimye-radiostancii-xkb/raciya-icom-ic-f3003-146-174mgc-16kan-5vt-bp-298-li-ion-2250-mach-79906/")</f>
        <v>https://alsi.kz/ru/catalog/nosimye-radiostancii-xkb/raciya-icom-ic-f3003-146-174mgc-16kan-5vt-bp-298-li-ion-2250-mach-79906/</v>
      </c>
    </row>
    <row r="2109" spans="1:5" ht="15" outlineLevel="3">
      <c r="A2109" s="18" t="s">
        <v>6730</v>
      </c>
      <c r="B2109" s="18">
        <v>81006</v>
      </c>
      <c r="C2109" s="19" t="s">
        <v>6731</v>
      </c>
      <c r="D2109" s="18" t="s">
        <v>6732</v>
      </c>
      <c r="E2109" s="20" t="str">
        <f>HYPERLINK("https://alsi.kz/ru/catalog/nosimye-radiostancii-xkb/raciya-icom-ic-f3036s-146-174mgc-128kan-5vt-bp-232wp-li-ion-2250mach-bez-zu-81006/","https://alsi.kz/ru/catalog/nosimye-radiostancii-xkb/raciya-icom-ic-f3036s-146-174mgc-128kan-5vt-bp-232wp-li-ion-2250mach-bez-zu-81006/")</f>
        <v>https://alsi.kz/ru/catalog/nosimye-radiostancii-xkb/raciya-icom-ic-f3036s-146-174mgc-128kan-5vt-bp-232wp-li-ion-2250mach-bez-zu-81006/</v>
      </c>
    </row>
    <row r="2110" spans="1:5" ht="15" outlineLevel="3">
      <c r="A2110" s="18" t="s">
        <v>6733</v>
      </c>
      <c r="B2110" s="18">
        <v>79907</v>
      </c>
      <c r="C2110" s="19" t="s">
        <v>6734</v>
      </c>
      <c r="D2110" s="18" t="s">
        <v>6735</v>
      </c>
      <c r="E2110" s="20" t="str">
        <f>HYPERLINK("https://alsi.kz/ru/catalog/nosimye-radiostancii-xkb/raciya-icom-ic-f4003-400-470mgc-16kan-5vt-bp-298-li-ion-2250-mach-79907/","https://alsi.kz/ru/catalog/nosimye-radiostancii-xkb/raciya-icom-ic-f4003-400-470mgc-16kan-5vt-bp-298-li-ion-2250-mach-79907/")</f>
        <v>https://alsi.kz/ru/catalog/nosimye-radiostancii-xkb/raciya-icom-ic-f4003-400-470mgc-16kan-5vt-bp-298-li-ion-2250-mach-79907/</v>
      </c>
    </row>
    <row r="2111" spans="1:5" ht="15" outlineLevel="3">
      <c r="A2111" s="18" t="s">
        <v>6736</v>
      </c>
      <c r="B2111" s="18">
        <v>61420</v>
      </c>
      <c r="C2111" s="19" t="s">
        <v>6737</v>
      </c>
      <c r="D2111" s="18" t="s">
        <v>6738</v>
      </c>
      <c r="E2111" s="20" t="str">
        <f>HYPERLINK("https://alsi.kz/ru/catalog/nosimye-radiostancii-xkb/radiostanciya-motorola-dp3401-403-470mgc-61420/","https://alsi.kz/ru/catalog/nosimye-radiostancii-xkb/radiostanciya-motorola-dp3401-403-470mgc-61420/")</f>
        <v>https://alsi.kz/ru/catalog/nosimye-radiostancii-xkb/radiostanciya-motorola-dp3401-403-470mgc-61420/</v>
      </c>
    </row>
    <row r="2112" spans="1:5" ht="15" outlineLevel="3">
      <c r="A2112" s="18" t="s">
        <v>6739</v>
      </c>
      <c r="B2112" s="18">
        <v>45644</v>
      </c>
      <c r="C2112" s="19" t="s">
        <v>6740</v>
      </c>
      <c r="D2112" s="18" t="s">
        <v>6741</v>
      </c>
      <c r="E2112" s="20" t="str">
        <f>HYPERLINK("https://alsi.kz/ru/catalog/nosimye-radiostancii-xkb/radiostanciya-motorola-mth800-380-430mgc-45644/","https://alsi.kz/ru/catalog/nosimye-radiostancii-xkb/radiostanciya-motorola-mth800-380-430mgc-45644/")</f>
        <v>https://alsi.kz/ru/catalog/nosimye-radiostancii-xkb/radiostanciya-motorola-mth800-380-430mgc-45644/</v>
      </c>
    </row>
    <row r="2113" spans="1:5" ht="15" outlineLevel="3">
      <c r="A2113" s="18" t="s">
        <v>6742</v>
      </c>
      <c r="B2113" s="18">
        <v>76944</v>
      </c>
      <c r="C2113" s="19" t="s">
        <v>6743</v>
      </c>
      <c r="D2113" s="18" t="s">
        <v>6744</v>
      </c>
      <c r="E2113" s="20" t="str">
        <f>HYPERLINK("https://alsi.kz/ru/catalog/nosimye-radiostancii-xkb/radiostanciya-motorola-mtp850s-380-430mgc-76944/","https://alsi.kz/ru/catalog/nosimye-radiostancii-xkb/radiostanciya-motorola-mtp850s-380-430mgc-76944/")</f>
        <v>https://alsi.kz/ru/catalog/nosimye-radiostancii-xkb/radiostanciya-motorola-mtp850s-380-430mgc-76944/</v>
      </c>
    </row>
    <row r="2114" spans="1:5" ht="15" outlineLevel="3">
      <c r="A2114" s="18" t="s">
        <v>6745</v>
      </c>
      <c r="B2114" s="18">
        <v>69019</v>
      </c>
      <c r="C2114" s="19" t="s">
        <v>6746</v>
      </c>
      <c r="D2114" s="18" t="s">
        <v>6747</v>
      </c>
      <c r="E2114" s="20" t="str">
        <f>HYPERLINK("https://alsi.kz/ru/catalog/nosimye-radiostancii-xkb/radiostanciya-motorola-p180-435-480mgc-69019/","https://alsi.kz/ru/catalog/nosimye-radiostancii-xkb/radiostanciya-motorola-p180-435-480mgc-69019/")</f>
        <v>https://alsi.kz/ru/catalog/nosimye-radiostancii-xkb/radiostanciya-motorola-p180-435-480mgc-69019/</v>
      </c>
    </row>
    <row r="2115" spans="1:5" ht="15" outlineLevel="1">
      <c r="A2115" s="11" t="s">
        <v>6748</v>
      </c>
      <c r="B2115" s="12"/>
      <c r="C2115" s="12"/>
      <c r="D2115" s="13"/>
      <c r="E2115" s="14" t="str">
        <f>HYPERLINK("http://alsi.kz/ru/catalog/dopolnitelnoe-oborudovanie-dlya-radiostanciy-95w/","http://alsi.kz/ru/catalog/dopolnitelnoe-oborudovanie-dlya-radiostanciy-95w/")</f>
        <v>http://alsi.kz/ru/catalog/dopolnitelnoe-oborudovanie-dlya-radiostanciy-95w/</v>
      </c>
    </row>
    <row r="2116" spans="1:5" ht="15" outlineLevel="2">
      <c r="A2116" s="15" t="s">
        <v>6749</v>
      </c>
      <c r="B2116" s="16"/>
      <c r="C2116" s="16"/>
      <c r="D2116" s="17"/>
      <c r="E2116" s="14" t="str">
        <f>HYPERLINK("http://alsi.kz/ru/catalog/akkumulyatory/","http://alsi.kz/ru/catalog/akkumulyatory/")</f>
        <v>http://alsi.kz/ru/catalog/akkumulyatory/</v>
      </c>
    </row>
    <row r="2117" spans="1:5" ht="15" outlineLevel="3">
      <c r="A2117" s="18" t="s">
        <v>6750</v>
      </c>
      <c r="B2117" s="18">
        <v>82412</v>
      </c>
      <c r="C2117" s="19" t="s">
        <v>6751</v>
      </c>
      <c r="D2117" s="18" t="s">
        <v>6752</v>
      </c>
      <c r="E2117" s="20" t="str">
        <f>HYPERLINK("https://alsi.kz/ru/catalog/akkumulyatory/akkumulyator-fdc-fdb-25-li-ion-74v-35ah-dlya-rst-fd-850-82412-d2u/","https://alsi.kz/ru/catalog/akkumulyatory/akkumulyator-fdc-fdb-25-li-ion-74v-35ah-dlya-rst-fd-850-82412-d2u/")</f>
        <v>https://alsi.kz/ru/catalog/akkumulyatory/akkumulyator-fdc-fdb-25-li-ion-74v-35ah-dlya-rst-fd-850-82412-d2u/</v>
      </c>
    </row>
    <row r="2118" spans="1:5" ht="15" outlineLevel="3">
      <c r="A2118" s="18" t="s">
        <v>6753</v>
      </c>
      <c r="B2118" s="18">
        <v>46777</v>
      </c>
      <c r="C2118" s="19" t="s">
        <v>6754</v>
      </c>
      <c r="D2118" s="18" t="s">
        <v>6755</v>
      </c>
      <c r="E2118" s="20" t="str">
        <f>HYPERLINK("https://alsi.kz/ru/catalog/akkumulyatory/akkumulyator-hyt-bh1104-ni-mh-6v-11ah-dlya-rst-tc-500-46777/","https://alsi.kz/ru/catalog/akkumulyatory/akkumulyator-hyt-bh1104-ni-mh-6v-11ah-dlya-rst-tc-500-46777/")</f>
        <v>https://alsi.kz/ru/catalog/akkumulyatory/akkumulyator-hyt-bh1104-ni-mh-6v-11ah-dlya-rst-tc-500-46777/</v>
      </c>
    </row>
    <row r="2119" spans="1:5" ht="15" outlineLevel="3">
      <c r="A2119" s="18" t="s">
        <v>6756</v>
      </c>
      <c r="B2119" s="18">
        <v>52200</v>
      </c>
      <c r="C2119" s="19" t="s">
        <v>6757</v>
      </c>
      <c r="D2119" s="18" t="s">
        <v>6758</v>
      </c>
      <c r="E2119" s="20" t="str">
        <f>HYPERLINK("https://alsi.kz/ru/catalog/akkumulyatory/akkumulyator-hyt-bh-1801-ni-mh-72v-18ah-dlya-rst-tc-700-52200/","https://alsi.kz/ru/catalog/akkumulyatory/akkumulyator-hyt-bh-1801-ni-mh-72v-18ah-dlya-rst-tc-700-52200/")</f>
        <v>https://alsi.kz/ru/catalog/akkumulyatory/akkumulyator-hyt-bh-1801-ni-mh-72v-18ah-dlya-rst-tc-700-52200/</v>
      </c>
    </row>
    <row r="2120" spans="1:5" ht="15" outlineLevel="3">
      <c r="A2120" s="18" t="s">
        <v>6759</v>
      </c>
      <c r="B2120" s="18">
        <v>74028</v>
      </c>
      <c r="C2120" s="19" t="s">
        <v>6760</v>
      </c>
      <c r="D2120" s="18" t="s">
        <v>2949</v>
      </c>
      <c r="E2120" s="20" t="str">
        <f>HYPERLINK("https://alsi.kz/ru/catalog/akkumulyatory/akkumulyator-hyt-bl-1301-li-ion-74v-13ah-dlya-rst-tc-508tc-518-74028/","https://alsi.kz/ru/catalog/akkumulyatory/akkumulyator-hyt-bl-1301-li-ion-74v-13ah-dlya-rst-tc-508tc-518-74028/")</f>
        <v>https://alsi.kz/ru/catalog/akkumulyatory/akkumulyator-hyt-bl-1301-li-ion-74v-13ah-dlya-rst-tc-508tc-518-74028/</v>
      </c>
    </row>
    <row r="2121" spans="1:5" ht="15" outlineLevel="3">
      <c r="A2121" s="18" t="s">
        <v>6761</v>
      </c>
      <c r="B2121" s="18">
        <v>72187</v>
      </c>
      <c r="C2121" s="19" t="s">
        <v>6762</v>
      </c>
      <c r="D2121" s="18" t="s">
        <v>6763</v>
      </c>
      <c r="E2121" s="20" t="str">
        <f>HYPERLINK("https://alsi.kz/ru/catalog/akkumulyatory/akkumulyator-hyt-bl-1715-li-ion-37v-17ah-dlya-rst-tc-320-72187/","https://alsi.kz/ru/catalog/akkumulyatory/akkumulyator-hyt-bl-1715-li-ion-37v-17ah-dlya-rst-tc-320-72187/")</f>
        <v>https://alsi.kz/ru/catalog/akkumulyatory/akkumulyator-hyt-bl-1715-li-ion-37v-17ah-dlya-rst-tc-320-72187/</v>
      </c>
    </row>
    <row r="2122" spans="1:5" ht="15" outlineLevel="3">
      <c r="A2122" s="18" t="s">
        <v>6764</v>
      </c>
      <c r="B2122" s="18">
        <v>80038</v>
      </c>
      <c r="C2122" s="19" t="s">
        <v>6765</v>
      </c>
      <c r="D2122" s="18" t="s">
        <v>6766</v>
      </c>
      <c r="E2122" s="20" t="str">
        <f>HYPERLINK("https://alsi.kz/ru/catalog/akkumulyatory/akkumulyator-hyt-bl-1719-li-ion-74v-165ah-dlya-rst-tc-508518-80038/","https://alsi.kz/ru/catalog/akkumulyatory/akkumulyator-hyt-bl-1719-li-ion-74v-165ah-dlya-rst-tc-508518-80038/")</f>
        <v>https://alsi.kz/ru/catalog/akkumulyatory/akkumulyator-hyt-bl-1719-li-ion-74v-165ah-dlya-rst-tc-508518-80038/</v>
      </c>
    </row>
    <row r="2123" spans="1:5" ht="15" outlineLevel="3">
      <c r="A2123" s="18" t="s">
        <v>6767</v>
      </c>
      <c r="B2123" s="18">
        <v>84961</v>
      </c>
      <c r="C2123" s="19" t="s">
        <v>6768</v>
      </c>
      <c r="D2123" s="18" t="s">
        <v>6769</v>
      </c>
      <c r="E2123" s="20" t="str">
        <f>HYPERLINK("https://alsi.kz/ru/catalog/akkumulyatory/akkumulyator-hyt-bl-2202-li-ion-38v-22ah-dlya-rst-bd-305-84961/","https://alsi.kz/ru/catalog/akkumulyatory/akkumulyator-hyt-bl-2202-li-ion-38v-22ah-dlya-rst-bd-305-84961/")</f>
        <v>https://alsi.kz/ru/catalog/akkumulyatory/akkumulyator-hyt-bl-2202-li-ion-38v-22ah-dlya-rst-bd-305-84961/</v>
      </c>
    </row>
    <row r="2124" spans="1:5" ht="15" outlineLevel="3">
      <c r="A2124" s="18" t="s">
        <v>6770</v>
      </c>
      <c r="B2124" s="18">
        <v>82940</v>
      </c>
      <c r="C2124" s="19" t="s">
        <v>6771</v>
      </c>
      <c r="D2124" s="18" t="s">
        <v>6772</v>
      </c>
      <c r="E2124" s="20" t="str">
        <f>HYPERLINK("https://alsi.kz/ru/catalog/akkumulyatory/akkumulyator-hytera-bl-1504-li-ion-72v---15-ah-dlya-raciy-pd4xxpd5xxpd6xx-82940/","https://alsi.kz/ru/catalog/akkumulyatory/akkumulyator-hytera-bl-1504-li-ion-72v---15-ah-dlya-raciy-pd4xxpd5xxpd6xx-82940/")</f>
        <v>https://alsi.kz/ru/catalog/akkumulyatory/akkumulyator-hytera-bl-1504-li-ion-72v---15-ah-dlya-raciy-pd4xxpd5xxpd6xx-82940/</v>
      </c>
    </row>
    <row r="2125" spans="1:5" ht="15" outlineLevel="3">
      <c r="A2125" s="18" t="s">
        <v>6773</v>
      </c>
      <c r="B2125" s="18">
        <v>34805</v>
      </c>
      <c r="C2125" s="19" t="s">
        <v>6774</v>
      </c>
      <c r="D2125" s="18" t="s">
        <v>6775</v>
      </c>
      <c r="E2125" s="20" t="str">
        <f>HYPERLINK("https://alsi.kz/ru/catalog/akkumulyatory/akkumulyator-icom-bp-209-ni-cd-72v-11-ah-dlya-raciy-ic-f11f2f3gtgsf4gtgs-34805/","https://alsi.kz/ru/catalog/akkumulyatory/akkumulyator-icom-bp-209-ni-cd-72v-11-ah-dlya-raciy-ic-f11f2f3gtgsf4gtgs-34805/")</f>
        <v>https://alsi.kz/ru/catalog/akkumulyatory/akkumulyator-icom-bp-209-ni-cd-72v-11-ah-dlya-raciy-ic-f11f2f3gtgsf4gtgs-34805/</v>
      </c>
    </row>
    <row r="2126" spans="1:5" ht="15" outlineLevel="3">
      <c r="A2126" s="18" t="s">
        <v>6776</v>
      </c>
      <c r="B2126" s="18">
        <v>42890</v>
      </c>
      <c r="C2126" s="19" t="s">
        <v>6777</v>
      </c>
      <c r="D2126" s="18" t="s">
        <v>6778</v>
      </c>
      <c r="E2126" s="20" t="str">
        <f>HYPERLINK("https://alsi.kz/ru/catalog/akkumulyatory/akkumulyator-icom-bp-232-li-ion-74v-20-ah-dlya-raciy-ic-f16f26f33f43-42890/","https://alsi.kz/ru/catalog/akkumulyatory/akkumulyator-icom-bp-232-li-ion-74v-20-ah-dlya-raciy-ic-f16f26f33f43-42890/")</f>
        <v>https://alsi.kz/ru/catalog/akkumulyatory/akkumulyator-icom-bp-232-li-ion-74v-20-ah-dlya-raciy-ic-f16f26f33f43-42890/</v>
      </c>
    </row>
    <row r="2127" spans="1:5" ht="15" outlineLevel="3">
      <c r="A2127" s="18" t="s">
        <v>6779</v>
      </c>
      <c r="B2127" s="18">
        <v>85457</v>
      </c>
      <c r="C2127" s="19" t="s">
        <v>6780</v>
      </c>
      <c r="D2127" s="18" t="s">
        <v>6781</v>
      </c>
      <c r="E2127" s="20" t="str">
        <f>HYPERLINK("https://alsi.kz/ru/catalog/akkumulyatory/akkumulyator-icom-bp-298-li-ion-74v--225ah-dlya-raciy-ic-f3003f4003-85457/","https://alsi.kz/ru/catalog/akkumulyatory/akkumulyator-icom-bp-298-li-ion-74v--225ah-dlya-raciy-ic-f3003f4003-85457/")</f>
        <v>https://alsi.kz/ru/catalog/akkumulyatory/akkumulyator-icom-bp-298-li-ion-74v--225ah-dlya-raciy-ic-f3003f4003-85457/</v>
      </c>
    </row>
    <row r="2128" spans="1:5" ht="15" outlineLevel="3">
      <c r="A2128" s="18" t="s">
        <v>6782</v>
      </c>
      <c r="B2128" s="18">
        <v>82789</v>
      </c>
      <c r="C2128" s="19" t="s">
        <v>6783</v>
      </c>
      <c r="D2128" s="18" t="s">
        <v>6784</v>
      </c>
      <c r="E2128" s="20" t="str">
        <f>HYPERLINK("https://alsi.kz/ru/catalog/akkumulyatory/akkumulyator-motorola-hknn4013a-li-ion-37v-18ah-dlya-raciy-sl4000-82789/","https://alsi.kz/ru/catalog/akkumulyatory/akkumulyator-motorola-hknn4013a-li-ion-37v-18ah-dlya-raciy-sl4000-82789/")</f>
        <v>https://alsi.kz/ru/catalog/akkumulyatory/akkumulyator-motorola-hknn4013a-li-ion-37v-18ah-dlya-raciy-sl4000-82789/</v>
      </c>
    </row>
    <row r="2129" spans="1:5" ht="15" outlineLevel="3">
      <c r="A2129" s="18" t="s">
        <v>6785</v>
      </c>
      <c r="B2129" s="18">
        <v>33943</v>
      </c>
      <c r="C2129" s="19" t="s">
        <v>6786</v>
      </c>
      <c r="D2129" s="18" t="s">
        <v>6787</v>
      </c>
      <c r="E2129" s="20" t="str">
        <f>HYPERLINK("https://alsi.kz/ru/catalog/akkumulyatory/akkumulyator-motorola-nntn4970-li-ion-16ah-dlya-raciy-cp040140cp160cp180-33943/","https://alsi.kz/ru/catalog/akkumulyatory/akkumulyator-motorola-nntn4970-li-ion-16ah-dlya-raciy-cp040140cp160cp180-33943/")</f>
        <v>https://alsi.kz/ru/catalog/akkumulyatory/akkumulyator-motorola-nntn4970-li-ion-16ah-dlya-raciy-cp040140cp160cp180-33943/</v>
      </c>
    </row>
    <row r="2130" spans="1:5" ht="15" outlineLevel="2">
      <c r="A2130" s="15" t="s">
        <v>6788</v>
      </c>
      <c r="B2130" s="16"/>
      <c r="C2130" s="16"/>
      <c r="D2130" s="17"/>
      <c r="E2130" s="14" t="str">
        <f>HYPERLINK("http://alsi.kz/ru/catalog/zaryadnye-ustroystva/","http://alsi.kz/ru/catalog/zaryadnye-ustroystva/")</f>
        <v>http://alsi.kz/ru/catalog/zaryadnye-ustroystva/</v>
      </c>
    </row>
    <row r="2131" spans="1:5" ht="15" outlineLevel="3">
      <c r="A2131" s="18" t="s">
        <v>6789</v>
      </c>
      <c r="B2131" s="18">
        <v>42468</v>
      </c>
      <c r="C2131" s="19" t="s">
        <v>6790</v>
      </c>
      <c r="D2131" s="18" t="s">
        <v>6791</v>
      </c>
      <c r="E2131" s="20" t="str">
        <f>HYPERLINK("https://alsi.kz/ru/catalog/zaryadnye-ustroystva/zaryadnoe-ust-vo-ems-30-dlya-gp9001200mtx838-uskorennoemedlennoe-42468/","https://alsi.kz/ru/catalog/zaryadnye-ustroystva/zaryadnoe-ust-vo-ems-30-dlya-gp9001200mtx838-uskorennoemedlennoe-42468/")</f>
        <v>https://alsi.kz/ru/catalog/zaryadnye-ustroystva/zaryadnoe-ust-vo-ems-30-dlya-gp9001200mtx838-uskorennoemedlennoe-42468/</v>
      </c>
    </row>
    <row r="2132" spans="1:5" ht="15" outlineLevel="3">
      <c r="A2132" s="18" t="s">
        <v>6792</v>
      </c>
      <c r="B2132" s="18">
        <v>38017</v>
      </c>
      <c r="C2132" s="19" t="s">
        <v>6793</v>
      </c>
      <c r="D2132" s="18" t="s">
        <v>6794</v>
      </c>
      <c r="E2132" s="20" t="str">
        <f>HYPERLINK("https://alsi.kz/ru/catalog/zaryadnye-ustroystva/zaryadnoe-ust-vo-ksc-24a-dlya-kenwood-tk-21073107270g370g-uskorennoe-38017-zkp/","https://alsi.kz/ru/catalog/zaryadnye-ustroystva/zaryadnoe-ust-vo-ksc-24a-dlya-kenwood-tk-21073107270g370g-uskorennoe-38017-zkp/")</f>
        <v>https://alsi.kz/ru/catalog/zaryadnye-ustroystva/zaryadnoe-ust-vo-ksc-24a-dlya-kenwood-tk-21073107270g370g-uskorennoe-38017-zkp/</v>
      </c>
    </row>
    <row r="2133" spans="1:5" ht="15" outlineLevel="3">
      <c r="A2133" s="18" t="s">
        <v>6795</v>
      </c>
      <c r="B2133" s="18">
        <v>30466</v>
      </c>
      <c r="C2133" s="19" t="s">
        <v>6796</v>
      </c>
      <c r="D2133" s="18" t="s">
        <v>6797</v>
      </c>
      <c r="E2133" s="20" t="str">
        <f>HYPERLINK("https://alsi.kz/ru/catalog/zaryadnye-ustroystva/zaryadnoe-ust-vo-dlya-motorola-t-5320t-5620-30466-ujx/","https://alsi.kz/ru/catalog/zaryadnye-ustroystva/zaryadnoe-ust-vo-dlya-motorola-t-5320t-5620-30466-ujx/")</f>
        <v>https://alsi.kz/ru/catalog/zaryadnye-ustroystva/zaryadnoe-ust-vo-dlya-motorola-t-5320t-5620-30466-ujx/</v>
      </c>
    </row>
    <row r="2134" spans="1:5" ht="15" outlineLevel="3">
      <c r="A2134" s="18" t="s">
        <v>6798</v>
      </c>
      <c r="B2134" s="18">
        <v>52062</v>
      </c>
      <c r="C2134" s="19" t="s">
        <v>6799</v>
      </c>
      <c r="D2134" s="18" t="s">
        <v>6800</v>
      </c>
      <c r="E2134" s="20" t="str">
        <f>HYPERLINK("https://alsi.kz/ru/catalog/zaryadnye-ustroystva/zaryadnoe-ustroystvo-ems-30cl-dlya-bp-211li-uskorennoe-52062/","https://alsi.kz/ru/catalog/zaryadnye-ustroystva/zaryadnoe-ustroystvo-ems-30cl-dlya-bp-211li-uskorennoe-52062/")</f>
        <v>https://alsi.kz/ru/catalog/zaryadnye-ustroystva/zaryadnoe-ustroystvo-ems-30cl-dlya-bp-211li-uskorennoe-52062/</v>
      </c>
    </row>
    <row r="2135" spans="1:5" ht="15" outlineLevel="3">
      <c r="A2135" s="18" t="s">
        <v>6801</v>
      </c>
      <c r="B2135" s="18">
        <v>42465</v>
      </c>
      <c r="C2135" s="19" t="s">
        <v>6802</v>
      </c>
      <c r="D2135" s="18" t="s">
        <v>6803</v>
      </c>
      <c r="E2135" s="20" t="str">
        <f>HYPERLINK("https://alsi.kz/ru/catalog/zaryadnye-ustroystva/zaryadnoe-ustroystvo-ems-30l-dlya-li-ion-akkumulyatorov-gp1361280-uskorennoe-42465/","https://alsi.kz/ru/catalog/zaryadnye-ustroystva/zaryadnoe-ustroystvo-ems-30l-dlya-li-ion-akkumulyatorov-gp1361280-uskorennoe-42465/")</f>
        <v>https://alsi.kz/ru/catalog/zaryadnye-ustroystva/zaryadnoe-ustroystvo-ems-30l-dlya-li-ion-akkumulyatorov-gp1361280-uskorennoe-42465/</v>
      </c>
    </row>
    <row r="2136" spans="1:5" ht="15" outlineLevel="3">
      <c r="A2136" s="18" t="s">
        <v>6804</v>
      </c>
      <c r="B2136" s="18">
        <v>66693</v>
      </c>
      <c r="C2136" s="19" t="s">
        <v>6805</v>
      </c>
      <c r="D2136" s="18" t="s">
        <v>6806</v>
      </c>
      <c r="E2136" s="20" t="str">
        <f>HYPERLINK("https://alsi.kz/ru/catalog/zaryadnye-ustroystva/zaryadnoe-ustroystvo-hyt-ch10l09-dlya-rst-tc-1600-stakan-66693/","https://alsi.kz/ru/catalog/zaryadnye-ustroystva/zaryadnoe-ustroystvo-hyt-ch10l09-dlya-rst-tc-1600-stakan-66693/")</f>
        <v>https://alsi.kz/ru/catalog/zaryadnye-ustroystva/zaryadnoe-ustroystvo-hyt-ch10l09-dlya-rst-tc-1600-stakan-66693/</v>
      </c>
    </row>
    <row r="2137" spans="1:5" ht="15" outlineLevel="3">
      <c r="A2137" s="18" t="s">
        <v>6807</v>
      </c>
      <c r="B2137" s="18">
        <v>33940</v>
      </c>
      <c r="C2137" s="19" t="s">
        <v>6808</v>
      </c>
      <c r="D2137" s="18" t="s">
        <v>6809</v>
      </c>
      <c r="E2137" s="20" t="str">
        <f>HYPERLINK("https://alsi.kz/ru/catalog/zaryadnye-ustroystva/zaryadnoe-ustroystvo-hyt-vs-61-medlennoe-dlya-nosimyh-rst-33940/","https://alsi.kz/ru/catalog/zaryadnye-ustroystva/zaryadnoe-ustroystvo-hyt-vs-61-medlennoe-dlya-nosimyh-rst-33940/")</f>
        <v>https://alsi.kz/ru/catalog/zaryadnye-ustroystva/zaryadnoe-ustroystvo-hyt-vs-61-medlennoe-dlya-nosimyh-rst-33940/</v>
      </c>
    </row>
    <row r="2138" spans="1:5" ht="15" outlineLevel="3">
      <c r="A2138" s="18" t="s">
        <v>6810</v>
      </c>
      <c r="B2138" s="18">
        <v>28525</v>
      </c>
      <c r="C2138" s="19" t="s">
        <v>6811</v>
      </c>
      <c r="D2138" s="18" t="s">
        <v>6812</v>
      </c>
      <c r="E2138" s="20" t="str">
        <f>HYPERLINK("https://alsi.kz/ru/catalog/zaryadnye-ustroystva/zaryadnoe-ustroystvo-motorola-mdpmtn4049a-dlya-r020r030-uskorennoe-28525/","https://alsi.kz/ru/catalog/zaryadnye-ustroystva/zaryadnoe-ustroystvo-motorola-mdpmtn4049a-dlya-r020r030-uskorennoe-28525/")</f>
        <v>https://alsi.kz/ru/catalog/zaryadnye-ustroystva/zaryadnoe-ustroystvo-motorola-mdpmtn4049a-dlya-r020r030-uskorennoe-28525/</v>
      </c>
    </row>
    <row r="2139" spans="1:5" ht="15" outlineLevel="3">
      <c r="A2139" s="18" t="s">
        <v>6813</v>
      </c>
      <c r="B2139" s="18">
        <v>7058</v>
      </c>
      <c r="C2139" s="19" t="s">
        <v>6814</v>
      </c>
      <c r="D2139" s="18" t="s">
        <v>6803</v>
      </c>
      <c r="E2139" s="20" t="str">
        <f>HYPERLINK("https://alsi.kz/ru/catalog/zaryadnye-ustroystva/zaryadnoe-ustroystvo-ntn7160-dlya-motorola-gp9001200mtx838-10-chasov-7058/","https://alsi.kz/ru/catalog/zaryadnye-ustroystva/zaryadnoe-ustroystvo-ntn7160-dlya-motorola-gp9001200mtx838-10-chasov-7058/")</f>
        <v>https://alsi.kz/ru/catalog/zaryadnye-ustroystva/zaryadnoe-ustroystvo-ntn7160-dlya-motorola-gp9001200mtx838-10-chasov-7058/</v>
      </c>
    </row>
    <row r="2140" spans="1:5" ht="15" outlineLevel="2">
      <c r="A2140" s="15" t="s">
        <v>3823</v>
      </c>
      <c r="B2140" s="16"/>
      <c r="C2140" s="16"/>
      <c r="D2140" s="17"/>
      <c r="E2140" s="14" t="str">
        <f>HYPERLINK("http://alsi.kz/ru/catalog/garnitura-uck/","http://alsi.kz/ru/catalog/garnitura-uck/")</f>
        <v>http://alsi.kz/ru/catalog/garnitura-uck/</v>
      </c>
    </row>
    <row r="2141" spans="1:5" ht="15" outlineLevel="3">
      <c r="A2141" s="18" t="s">
        <v>6815</v>
      </c>
      <c r="B2141" s="18">
        <v>60133</v>
      </c>
      <c r="C2141" s="19" t="s">
        <v>6816</v>
      </c>
      <c r="D2141" s="18" t="s">
        <v>6817</v>
      </c>
      <c r="E2141" s="20" t="str">
        <f>HYPERLINK("https://alsi.kz/ru/catalog/garnitura-uck/garnitura-eam15-skrytonosimaya-3-h-provodnaya-s-podvesnym-mikrofonom-i-rtt-v-ruke-dlya-rst-tc-700-bej/","https://alsi.kz/ru/catalog/garnitura-uck/garnitura-eam15-skrytonosimaya-3-h-provodnaya-s-podvesnym-mikrofonom-i-rtt-v-ruke-dlya-rst-tc-700-bej/")</f>
        <v>https://alsi.kz/ru/catalog/garnitura-uck/garnitura-eam15-skrytonosimaya-3-h-provodnaya-s-podvesnym-mikrofonom-i-rtt-v-ruke-dlya-rst-tc-700-bej/</v>
      </c>
    </row>
    <row r="2142" spans="1:5" ht="15" outlineLevel="3">
      <c r="A2142" s="18" t="s">
        <v>6818</v>
      </c>
      <c r="B2142" s="18">
        <v>63374</v>
      </c>
      <c r="C2142" s="19" t="s">
        <v>6819</v>
      </c>
      <c r="D2142" s="18" t="s">
        <v>6775</v>
      </c>
      <c r="E2142" s="20" t="str">
        <f>HYPERLINK("https://alsi.kz/ru/catalog/garnitura-uck/garnitura-ehk03-s-krepleniem-na-uho-podvesnym-mikrofonom-i-knopkoy-rtt-dlya-tk21073107370g-tc-268/","https://alsi.kz/ru/catalog/garnitura-uck/garnitura-ehk03-s-krepleniem-na-uho-podvesnym-mikrofonom-i-knopkoy-rtt-dlya-tk21073107370g-tc-268/")</f>
        <v>https://alsi.kz/ru/catalog/garnitura-uck/garnitura-ehk03-s-krepleniem-na-uho-podvesnym-mikrofonom-i-knopkoy-rtt-dlya-tk21073107370g-tc-268/</v>
      </c>
    </row>
    <row r="2143" spans="1:5" ht="15" outlineLevel="3">
      <c r="A2143" s="18" t="s">
        <v>6820</v>
      </c>
      <c r="B2143" s="18">
        <v>45647</v>
      </c>
      <c r="C2143" s="19" t="s">
        <v>6821</v>
      </c>
      <c r="D2143" s="18" t="s">
        <v>6822</v>
      </c>
      <c r="E2143" s="20" t="str">
        <f>HYPERLINK("https://alsi.kz/ru/catalog/garnitura-uck/garnitura-ftn6583-s-tangentoy-rtt-dlya-mth800-45647/","https://alsi.kz/ru/catalog/garnitura-uck/garnitura-ftn6583-s-tangentoy-rtt-dlya-mth800-45647/")</f>
        <v>https://alsi.kz/ru/catalog/garnitura-uck/garnitura-ftn6583-s-tangentoy-rtt-dlya-mth800-45647/</v>
      </c>
    </row>
    <row r="2144" spans="1:5" ht="15" outlineLevel="3">
      <c r="A2144" s="18" t="s">
        <v>6823</v>
      </c>
      <c r="B2144" s="18">
        <v>42499</v>
      </c>
      <c r="C2144" s="19" t="s">
        <v>6824</v>
      </c>
      <c r="D2144" s="18" t="s">
        <v>6825</v>
      </c>
      <c r="E2144" s="20" t="str">
        <f>HYPERLINK("https://alsi.kz/ru/catalog/garnitura-uck/garnitura-hs-14k-s-peredachey-zvuka-cherez-ushnuyu-kost-i-vynosnoy-knopkoy-ptt-dlya-rst-kenwood-tc-268/","https://alsi.kz/ru/catalog/garnitura-uck/garnitura-hs-14k-s-peredachey-zvuka-cherez-ushnuyu-kost-i-vynosnoy-knopkoy-ptt-dlya-rst-kenwood-tc-268/")</f>
        <v>https://alsi.kz/ru/catalog/garnitura-uck/garnitura-hs-14k-s-peredachey-zvuka-cherez-ushnuyu-kost-i-vynosnoy-knopkoy-ptt-dlya-rst-kenwood-tc-268/</v>
      </c>
    </row>
    <row r="2145" spans="1:5" ht="15" outlineLevel="3">
      <c r="A2145" s="18" t="s">
        <v>6826</v>
      </c>
      <c r="B2145" s="18">
        <v>75518</v>
      </c>
      <c r="C2145" s="19" t="s">
        <v>6827</v>
      </c>
      <c r="D2145" s="18" t="s">
        <v>2949</v>
      </c>
      <c r="E2145" s="20" t="str">
        <f>HYPERLINK("https://alsi.kz/ru/catalog/garnitura-uck/garnitura-hyt-eam12-naushnik-s-akusticheskoy-trubkoy-s-podvesnym-mikrofonom-voxptt-dlya-rst-tc5085/","https://alsi.kz/ru/catalog/garnitura-uck/garnitura-hyt-eam12-naushnik-s-akusticheskoy-trubkoy-s-podvesnym-mikrofonom-voxptt-dlya-rst-tc5085/")</f>
        <v>https://alsi.kz/ru/catalog/garnitura-uck/garnitura-hyt-eam12-naushnik-s-akusticheskoy-trubkoy-s-podvesnym-mikrofonom-voxptt-dlya-rst-tc5085/</v>
      </c>
    </row>
    <row r="2146" spans="1:5" ht="15" outlineLevel="3">
      <c r="A2146" s="18" t="s">
        <v>6828</v>
      </c>
      <c r="B2146" s="18">
        <v>60131</v>
      </c>
      <c r="C2146" s="19" t="s">
        <v>6829</v>
      </c>
      <c r="D2146" s="18" t="s">
        <v>3467</v>
      </c>
      <c r="E2146" s="20" t="str">
        <f>HYPERLINK("https://alsi.kz/ru/catalog/garnitura-uck/garnitura-hyt-eam13-skrytonosimaya-2-h-provodnaya-s-mikrofonom-i-rtt-v-ruke-dlya-rst-tc508518610700/","https://alsi.kz/ru/catalog/garnitura-uck/garnitura-hyt-eam13-skrytonosimaya-2-h-provodnaya-s-mikrofonom-i-rtt-v-ruke-dlya-rst-tc508518610700/")</f>
        <v>https://alsi.kz/ru/catalog/garnitura-uck/garnitura-hyt-eam13-skrytonosimaya-2-h-provodnaya-s-mikrofonom-i-rtt-v-ruke-dlya-rst-tc508518610700/</v>
      </c>
    </row>
    <row r="2147" spans="1:5" ht="15" outlineLevel="2">
      <c r="A2147" s="15" t="s">
        <v>6830</v>
      </c>
      <c r="B2147" s="16"/>
      <c r="C2147" s="16"/>
      <c r="D2147" s="17"/>
      <c r="E2147" s="14" t="str">
        <f>HYPERLINK("http://alsi.kz/ru/catalog/mikrofony/","http://alsi.kz/ru/catalog/mikrofony/")</f>
        <v>http://alsi.kz/ru/catalog/mikrofony/</v>
      </c>
    </row>
    <row r="2148" spans="1:5" ht="15" outlineLevel="3">
      <c r="A2148" s="18" t="s">
        <v>6831</v>
      </c>
      <c r="B2148" s="18">
        <v>34801</v>
      </c>
      <c r="C2148" s="19" t="s">
        <v>6832</v>
      </c>
      <c r="D2148" s="18" t="s">
        <v>6833</v>
      </c>
      <c r="E2148" s="20" t="str">
        <f>HYPERLINK("https://alsi.kz/ru/catalog/mikrofony/garnitura-hs-5k-s-mikrofonom-na-gibkoy-shtange-dlya-rst-kenwood-tc-268-34801/","https://alsi.kz/ru/catalog/mikrofony/garnitura-hs-5k-s-mikrofonom-na-gibkoy-shtange-dlya-rst-kenwood-tc-268-34801/")</f>
        <v>https://alsi.kz/ru/catalog/mikrofony/garnitura-hs-5k-s-mikrofonom-na-gibkoy-shtange-dlya-rst-kenwood-tc-268-34801/</v>
      </c>
    </row>
    <row r="2149" spans="1:5" ht="15" outlineLevel="3">
      <c r="A2149" s="18" t="s">
        <v>6834</v>
      </c>
      <c r="B2149" s="18">
        <v>1043</v>
      </c>
      <c r="C2149" s="19" t="s">
        <v>6835</v>
      </c>
      <c r="D2149" s="18" t="s">
        <v>6836</v>
      </c>
      <c r="E2149" s="20" t="str">
        <f>HYPERLINK("https://alsi.kz/ru/catalog/mikrofony/mikrofon-motorola-pmmn4097c-s-bluetooth-dlya-dm4400440146004601-1043/","https://alsi.kz/ru/catalog/mikrofony/mikrofon-motorola-pmmn4097c-s-bluetooth-dlya-dm4400440146004601-1043/")</f>
        <v>https://alsi.kz/ru/catalog/mikrofony/mikrofon-motorola-pmmn4097c-s-bluetooth-dlya-dm4400440146004601-1043/</v>
      </c>
    </row>
    <row r="2150" spans="1:5" ht="15" outlineLevel="3">
      <c r="A2150" s="18" t="s">
        <v>6837</v>
      </c>
      <c r="B2150" s="18">
        <v>56</v>
      </c>
      <c r="C2150" s="19" t="s">
        <v>6838</v>
      </c>
      <c r="D2150" s="18" t="s">
        <v>6839</v>
      </c>
      <c r="E2150" s="20" t="str">
        <f>HYPERLINK("https://alsi.kz/ru/catalog/mikrofony/mikrofon-voxtech-spk3000-h5-vynosnoy-dlya-rst-hytera-pd6-x1e-x1p-z1p-56/","https://alsi.kz/ru/catalog/mikrofony/mikrofon-voxtech-spk3000-h5-vynosnoy-dlya-rst-hytera-pd6-x1e-x1p-z1p-56/")</f>
        <v>https://alsi.kz/ru/catalog/mikrofony/mikrofon-voxtech-spk3000-h5-vynosnoy-dlya-rst-hytera-pd6-x1e-x1p-z1p-56/</v>
      </c>
    </row>
    <row r="2151" spans="1:5" ht="15" outlineLevel="3">
      <c r="A2151" s="18" t="s">
        <v>6840</v>
      </c>
      <c r="B2151" s="18">
        <v>82243</v>
      </c>
      <c r="C2151" s="19" t="s">
        <v>6841</v>
      </c>
      <c r="D2151" s="18" t="s">
        <v>6842</v>
      </c>
      <c r="E2151" s="20" t="str">
        <f>HYPERLINK("https://alsi.kz/ru/catalog/mikrofony/mikrofon-vynosnoy-hytera-sm18n5-ip67-rst-dlya-pt580h-82243/","https://alsi.kz/ru/catalog/mikrofony/mikrofon-vynosnoy-hytera-sm18n5-ip67-rst-dlya-pt580h-82243/")</f>
        <v>https://alsi.kz/ru/catalog/mikrofony/mikrofon-vynosnoy-hytera-sm18n5-ip67-rst-dlya-pt580h-82243/</v>
      </c>
    </row>
    <row r="2152" spans="1:5" ht="15" outlineLevel="3">
      <c r="A2152" s="18" t="s">
        <v>6843</v>
      </c>
      <c r="B2152" s="18">
        <v>79904</v>
      </c>
      <c r="C2152" s="19" t="s">
        <v>6844</v>
      </c>
      <c r="D2152" s="18" t="s">
        <v>6845</v>
      </c>
      <c r="E2152" s="20" t="str">
        <f>HYPERLINK("https://alsi.kz/ru/catalog/mikrofony/mikrofon-nastolnyy-hyt-sm10r2-dlya-rst-tm-600610-79904/","https://alsi.kz/ru/catalog/mikrofony/mikrofon-nastolnyy-hyt-sm10r2-dlya-rst-tm-600610-79904/")</f>
        <v>https://alsi.kz/ru/catalog/mikrofony/mikrofon-nastolnyy-hyt-sm10r2-dlya-rst-tm-600610-79904/</v>
      </c>
    </row>
    <row r="2153" spans="1:5" ht="15" outlineLevel="3">
      <c r="A2153" s="18" t="s">
        <v>6846</v>
      </c>
      <c r="B2153" s="18">
        <v>73327</v>
      </c>
      <c r="C2153" s="19" t="s">
        <v>6847</v>
      </c>
      <c r="D2153" s="18" t="s">
        <v>6848</v>
      </c>
      <c r="E2153" s="20" t="str">
        <f>HYPERLINK("https://alsi.kz/ru/catalog/mikrofony/mikrofon-nastolnyy-hytera-dm01u1-dws-rs-73327/","https://alsi.kz/ru/catalog/mikrofony/mikrofon-nastolnyy-hytera-dm01u1-dws-rs-73327/")</f>
        <v>https://alsi.kz/ru/catalog/mikrofony/mikrofon-nastolnyy-hytera-dm01u1-dws-rs-73327/</v>
      </c>
    </row>
    <row r="2154" spans="1:5" ht="15" outlineLevel="3">
      <c r="A2154" s="18" t="s">
        <v>6849</v>
      </c>
      <c r="B2154" s="18">
        <v>22733</v>
      </c>
      <c r="C2154" s="19" t="s">
        <v>6850</v>
      </c>
      <c r="D2154" s="18" t="s">
        <v>6851</v>
      </c>
      <c r="E2154" s="20" t="str">
        <f>HYPERLINK("https://alsi.kz/ru/catalog/mikrofony/mikrofon-ruchnoy-icom-hm-152-dlya-mobilnyh-rst-22733/","https://alsi.kz/ru/catalog/mikrofony/mikrofon-ruchnoy-icom-hm-152-dlya-mobilnyh-rst-22733/")</f>
        <v>https://alsi.kz/ru/catalog/mikrofony/mikrofon-ruchnoy-icom-hm-152-dlya-mobilnyh-rst-22733/</v>
      </c>
    </row>
    <row r="2155" spans="1:5" ht="15" outlineLevel="3">
      <c r="A2155" s="18" t="s">
        <v>6852</v>
      </c>
      <c r="B2155" s="18">
        <v>84796</v>
      </c>
      <c r="C2155" s="19" t="s">
        <v>6853</v>
      </c>
      <c r="D2155" s="18" t="s">
        <v>6854</v>
      </c>
      <c r="E2155" s="20" t="str">
        <f>HYPERLINK("https://alsi.kz/ru/catalog/mikrofony/mikrofon-ruchnoy-icom-hm-240-dlya-rst-ic-a16e-84796/","https://alsi.kz/ru/catalog/mikrofony/mikrofon-ruchnoy-icom-hm-240-dlya-rst-ic-a16e-84796/")</f>
        <v>https://alsi.kz/ru/catalog/mikrofony/mikrofon-ruchnoy-icom-hm-240-dlya-rst-ic-a16e-84796/</v>
      </c>
    </row>
    <row r="2156" spans="1:5" ht="15" outlineLevel="3">
      <c r="A2156" s="18" t="s">
        <v>6855</v>
      </c>
      <c r="B2156" s="18">
        <v>82443</v>
      </c>
      <c r="C2156" s="19" t="s">
        <v>6856</v>
      </c>
      <c r="D2156" s="18" t="s">
        <v>6857</v>
      </c>
      <c r="E2156" s="20" t="str">
        <f>HYPERLINK("https://alsi.kz/ru/catalog/mikrofony/mikrofon-dinamik-vynosnoy-icom-hm-131l-dlya-portativnoy-rst-82443-wm6/","https://alsi.kz/ru/catalog/mikrofony/mikrofon-dinamik-vynosnoy-icom-hm-131l-dlya-portativnoy-rst-82443-wm6/")</f>
        <v>https://alsi.kz/ru/catalog/mikrofony/mikrofon-dinamik-vynosnoy-icom-hm-131l-dlya-portativnoy-rst-82443-wm6/</v>
      </c>
    </row>
    <row r="2157" spans="1:5" ht="15" outlineLevel="1">
      <c r="A2157" s="11" t="s">
        <v>6858</v>
      </c>
      <c r="B2157" s="12"/>
      <c r="C2157" s="12"/>
      <c r="D2157" s="13"/>
      <c r="E2157" s="14" t="str">
        <f>HYPERLINK("http://alsi.kz/ru/catalog/antenny/","http://alsi.kz/ru/catalog/antenny/")</f>
        <v>http://alsi.kz/ru/catalog/antenny/</v>
      </c>
    </row>
    <row r="2158" spans="1:5" ht="15" outlineLevel="2">
      <c r="A2158" s="15" t="s">
        <v>6859</v>
      </c>
      <c r="B2158" s="16"/>
      <c r="C2158" s="16"/>
      <c r="D2158" s="17"/>
      <c r="E2158" s="14" t="str">
        <f>HYPERLINK("http://alsi.kz/ru/catalog/napravlennye-stacionarnye-antenny-p9i/","http://alsi.kz/ru/catalog/napravlennye-stacionarnye-antenny-p9i/")</f>
        <v>http://alsi.kz/ru/catalog/napravlennye-stacionarnye-antenny-p9i/</v>
      </c>
    </row>
    <row r="2159" spans="1:5" ht="15" outlineLevel="3">
      <c r="A2159" s="18" t="s">
        <v>6860</v>
      </c>
      <c r="B2159" s="18">
        <v>83248</v>
      </c>
      <c r="C2159" s="19" t="s">
        <v>6861</v>
      </c>
      <c r="D2159" s="18" t="s">
        <v>6862</v>
      </c>
      <c r="E2159" s="20" t="str">
        <f>HYPERLINK("https://alsi.kz/ru/catalog/napravlennye-stacionarnye-antenny-p9i/antenna-vsenapravlennaya-kathrein-737299-406-430mhz-2dbi-50w-40cm-kabel-1m-83248/","https://alsi.kz/ru/catalog/napravlennye-stacionarnye-antenny-p9i/antenna-vsenapravlennaya-kathrein-737299-406-430mhz-2dbi-50w-40cm-kabel-1m-83248/")</f>
        <v>https://alsi.kz/ru/catalog/napravlennye-stacionarnye-antenny-p9i/antenna-vsenapravlennaya-kathrein-737299-406-430mhz-2dbi-50w-40cm-kabel-1m-83248/</v>
      </c>
    </row>
    <row r="2160" spans="1:5" ht="15" outlineLevel="3">
      <c r="A2160" s="18" t="s">
        <v>6863</v>
      </c>
      <c r="B2160" s="18">
        <v>83275</v>
      </c>
      <c r="C2160" s="19" t="s">
        <v>6864</v>
      </c>
      <c r="D2160" s="18" t="s">
        <v>6787</v>
      </c>
      <c r="E2160" s="20" t="str">
        <f>HYPERLINK("https://alsi.kz/ru/catalog/napravlennye-stacionarnye-antenny-p9i/antenna-stacionarnaya-diamond-bc200-430-490mgc-65db-200vt-50-om-83275/","https://alsi.kz/ru/catalog/napravlennye-stacionarnye-antenny-p9i/antenna-stacionarnaya-diamond-bc200-430-490mgc-65db-200vt-50-om-83275/")</f>
        <v>https://alsi.kz/ru/catalog/napravlennye-stacionarnye-antenny-p9i/antenna-stacionarnaya-diamond-bc200-430-490mgc-65db-200vt-50-om-83275/</v>
      </c>
    </row>
    <row r="2161" spans="1:5" ht="15" outlineLevel="3">
      <c r="A2161" s="18" t="s">
        <v>6865</v>
      </c>
      <c r="B2161" s="18">
        <v>83276</v>
      </c>
      <c r="C2161" s="19" t="s">
        <v>6866</v>
      </c>
      <c r="D2161" s="18" t="s">
        <v>6867</v>
      </c>
      <c r="E2161" s="20" t="str">
        <f>HYPERLINK("https://alsi.kz/ru/catalog/napravlennye-stacionarnye-antenny-p9i/antenna-stacionarnaya-diamond-bc200l-370-430mgc-55db-200vt-50-om-83276/","https://alsi.kz/ru/catalog/napravlennye-stacionarnye-antenny-p9i/antenna-stacionarnaya-diamond-bc200l-370-430mgc-55db-200vt-50-om-83276/")</f>
        <v>https://alsi.kz/ru/catalog/napravlennye-stacionarnye-antenny-p9i/antenna-stacionarnaya-diamond-bc200l-370-430mgc-55db-200vt-50-om-83276/</v>
      </c>
    </row>
    <row r="2162" spans="1:5" ht="15" outlineLevel="3">
      <c r="A2162" s="18" t="s">
        <v>6868</v>
      </c>
      <c r="B2162" s="18">
        <v>82256</v>
      </c>
      <c r="C2162" s="19" t="s">
        <v>6869</v>
      </c>
      <c r="D2162" s="18" t="s">
        <v>6870</v>
      </c>
      <c r="E2162" s="20" t="str">
        <f>HYPERLINK("https://alsi.kz/ru/catalog/napravlennye-stacionarnye-antenny-p9i/antenna-stacionarnaya-kenbotong-tqj-400e-424-440-mgc-85-dbi-100-vt-50-om-ksv-ne-huje-15-82256-mt5/","https://alsi.kz/ru/catalog/napravlennye-stacionarnye-antenny-p9i/antenna-stacionarnaya-kenbotong-tqj-400e-424-440-mgc-85-dbi-100-vt-50-om-ksv-ne-huje-15-82256-mt5/")</f>
        <v>https://alsi.kz/ru/catalog/napravlennye-stacionarnye-antenny-p9i/antenna-stacionarnaya-kenbotong-tqj-400e-424-440-mgc-85-dbi-100-vt-50-om-ksv-ne-huje-15-82256-mt5/</v>
      </c>
    </row>
    <row r="2163" spans="1:5" ht="15" outlineLevel="3">
      <c r="A2163" s="18" t="s">
        <v>6871</v>
      </c>
      <c r="B2163" s="18">
        <v>82257</v>
      </c>
      <c r="C2163" s="19" t="s">
        <v>6872</v>
      </c>
      <c r="D2163" s="18" t="s">
        <v>6870</v>
      </c>
      <c r="E2163" s="20" t="str">
        <f>HYPERLINK("https://alsi.kz/ru/catalog/napravlennye-stacionarnye-antenny-p9i/antenna-stacionarnaya-kenbotong-tqj-400e-440-456-mgc-85-dbi-100-vt-50-om-ksv-ne-huje-15-82257-vqa/","https://alsi.kz/ru/catalog/napravlennye-stacionarnye-antenny-p9i/antenna-stacionarnaya-kenbotong-tqj-400e-440-456-mgc-85-dbi-100-vt-50-om-ksv-ne-huje-15-82257-vqa/")</f>
        <v>https://alsi.kz/ru/catalog/napravlennye-stacionarnye-antenny-p9i/antenna-stacionarnaya-kenbotong-tqj-400e-440-456-mgc-85-dbi-100-vt-50-om-ksv-ne-huje-15-82257-vqa/</v>
      </c>
    </row>
    <row r="2164" spans="1:5" ht="15" outlineLevel="3">
      <c r="A2164" s="18" t="s">
        <v>6873</v>
      </c>
      <c r="B2164" s="18">
        <v>84995</v>
      </c>
      <c r="C2164" s="19" t="s">
        <v>6874</v>
      </c>
      <c r="D2164" s="18" t="s">
        <v>6875</v>
      </c>
      <c r="E2164" s="20" t="str">
        <f>HYPERLINK("https://alsi.kz/ru/catalog/napravlennye-stacionarnye-antenny-p9i/antenna-stacionarnaya-tqj-400e-408mhz-85dbi-84995/","https://alsi.kz/ru/catalog/napravlennye-stacionarnye-antenny-p9i/antenna-stacionarnaya-tqj-400e-408mhz-85dbi-84995/")</f>
        <v>https://alsi.kz/ru/catalog/napravlennye-stacionarnye-antenny-p9i/antenna-stacionarnaya-tqj-400e-408mhz-85dbi-84995/</v>
      </c>
    </row>
    <row r="2165" spans="1:5" ht="15" outlineLevel="3">
      <c r="A2165" s="18" t="s">
        <v>6876</v>
      </c>
      <c r="B2165" s="18">
        <v>84996</v>
      </c>
      <c r="C2165" s="19" t="s">
        <v>6877</v>
      </c>
      <c r="D2165" s="18" t="s">
        <v>6875</v>
      </c>
      <c r="E2165" s="20" t="str">
        <f>HYPERLINK("https://alsi.kz/ru/catalog/napravlennye-stacionarnye-antenny-p9i/antenna-stacionarnaya-tqj-400e-416mhz-85dbi-84996/","https://alsi.kz/ru/catalog/napravlennye-stacionarnye-antenny-p9i/antenna-stacionarnaya-tqj-400e-416mhz-85dbi-84996/")</f>
        <v>https://alsi.kz/ru/catalog/napravlennye-stacionarnye-antenny-p9i/antenna-stacionarnaya-tqj-400e-416mhz-85dbi-84996/</v>
      </c>
    </row>
    <row r="2166" spans="1:5" ht="15" outlineLevel="3">
      <c r="A2166" s="18" t="s">
        <v>6878</v>
      </c>
      <c r="B2166" s="18">
        <v>84997</v>
      </c>
      <c r="C2166" s="19" t="s">
        <v>6879</v>
      </c>
      <c r="D2166" s="18" t="s">
        <v>6875</v>
      </c>
      <c r="E2166" s="20" t="str">
        <f>HYPERLINK("https://alsi.kz/ru/catalog/napravlennye-stacionarnye-antenny-p9i/antenna-stacionarnaya-tqj-400e-432mhz-85dbi-84997/","https://alsi.kz/ru/catalog/napravlennye-stacionarnye-antenny-p9i/antenna-stacionarnaya-tqj-400e-432mhz-85dbi-84997/")</f>
        <v>https://alsi.kz/ru/catalog/napravlennye-stacionarnye-antenny-p9i/antenna-stacionarnaya-tqj-400e-432mhz-85dbi-84997/</v>
      </c>
    </row>
    <row r="2167" spans="1:5" ht="15" outlineLevel="3">
      <c r="A2167" s="18" t="s">
        <v>6880</v>
      </c>
      <c r="B2167" s="18">
        <v>84998</v>
      </c>
      <c r="C2167" s="19" t="s">
        <v>6881</v>
      </c>
      <c r="D2167" s="18" t="s">
        <v>6875</v>
      </c>
      <c r="E2167" s="20" t="str">
        <f>HYPERLINK("https://alsi.kz/ru/catalog/napravlennye-stacionarnye-antenny-p9i/antenna-stacionarnaya-tqj-400e-440mhz-85dbi-84998/","https://alsi.kz/ru/catalog/napravlennye-stacionarnye-antenny-p9i/antenna-stacionarnaya-tqj-400e-440mhz-85dbi-84998/")</f>
        <v>https://alsi.kz/ru/catalog/napravlennye-stacionarnye-antenny-p9i/antenna-stacionarnaya-tqj-400e-440mhz-85dbi-84998/</v>
      </c>
    </row>
    <row r="2168" spans="1:5" ht="15" outlineLevel="3">
      <c r="A2168" s="18" t="s">
        <v>6882</v>
      </c>
      <c r="B2168" s="18">
        <v>84999</v>
      </c>
      <c r="C2168" s="19" t="s">
        <v>6883</v>
      </c>
      <c r="D2168" s="18" t="s">
        <v>6875</v>
      </c>
      <c r="E2168" s="20" t="str">
        <f>HYPERLINK("https://alsi.kz/ru/catalog/napravlennye-stacionarnye-antenny-p9i/antenna-stacionarnaya-tqj-400e-448mhz-85dbi-84999/","https://alsi.kz/ru/catalog/napravlennye-stacionarnye-antenny-p9i/antenna-stacionarnaya-tqj-400e-448mhz-85dbi-84999/")</f>
        <v>https://alsi.kz/ru/catalog/napravlennye-stacionarnye-antenny-p9i/antenna-stacionarnaya-tqj-400e-448mhz-85dbi-84999/</v>
      </c>
    </row>
    <row r="2169" spans="1:5" ht="15" outlineLevel="3">
      <c r="A2169" s="18" t="s">
        <v>6884</v>
      </c>
      <c r="B2169" s="18">
        <v>85000</v>
      </c>
      <c r="C2169" s="19" t="s">
        <v>6885</v>
      </c>
      <c r="D2169" s="18" t="s">
        <v>6875</v>
      </c>
      <c r="E2169" s="20" t="str">
        <f>HYPERLINK("https://alsi.kz/ru/catalog/napravlennye-stacionarnye-antenny-p9i/antenna-stacionarnaya-tqj-400e-456mhz-85dbi-85000/","https://alsi.kz/ru/catalog/napravlennye-stacionarnye-antenny-p9i/antenna-stacionarnaya-tqj-400e-456mhz-85dbi-85000/")</f>
        <v>https://alsi.kz/ru/catalog/napravlennye-stacionarnye-antenny-p9i/antenna-stacionarnaya-tqj-400e-456mhz-85dbi-85000/</v>
      </c>
    </row>
    <row r="2170" spans="1:5" ht="15" outlineLevel="3">
      <c r="A2170" s="18" t="s">
        <v>6886</v>
      </c>
      <c r="B2170" s="18">
        <v>85001</v>
      </c>
      <c r="C2170" s="19" t="s">
        <v>6887</v>
      </c>
      <c r="D2170" s="18" t="s">
        <v>6875</v>
      </c>
      <c r="E2170" s="20" t="str">
        <f>HYPERLINK("https://alsi.kz/ru/catalog/napravlennye-stacionarnye-antenny-p9i/antenna-stacionarnaya-tqj-400e-464mhz-85dbi-85001/","https://alsi.kz/ru/catalog/napravlennye-stacionarnye-antenny-p9i/antenna-stacionarnaya-tqj-400e-464mhz-85dbi-85001/")</f>
        <v>https://alsi.kz/ru/catalog/napravlennye-stacionarnye-antenny-p9i/antenna-stacionarnaya-tqj-400e-464mhz-85dbi-85001/</v>
      </c>
    </row>
    <row r="2171" spans="1:5" ht="15" outlineLevel="2">
      <c r="A2171" s="15" t="s">
        <v>6888</v>
      </c>
      <c r="B2171" s="16"/>
      <c r="C2171" s="16"/>
      <c r="D2171" s="17"/>
      <c r="E2171" s="14" t="str">
        <f>HYPERLINK("http://alsi.kz/ru/catalog/portativnye-antenny-zuz/","http://alsi.kz/ru/catalog/portativnye-antenny-zuz/")</f>
        <v>http://alsi.kz/ru/catalog/portativnye-antenny-zuz/</v>
      </c>
    </row>
    <row r="2172" spans="1:5" ht="15" outlineLevel="3">
      <c r="A2172" s="18" t="s">
        <v>6889</v>
      </c>
      <c r="B2172" s="18">
        <v>67412</v>
      </c>
      <c r="C2172" s="19" t="s">
        <v>6890</v>
      </c>
      <c r="D2172" s="18" t="s">
        <v>6797</v>
      </c>
      <c r="E2172" s="20" t="str">
        <f>HYPERLINK("https://alsi.kz/ru/catalog/portativnye-antenny-zuz/antenna-portativnaya-hyt-450-470mgc-dlya-rst-tc-320-67412/","https://alsi.kz/ru/catalog/portativnye-antenny-zuz/antenna-portativnaya-hyt-450-470mgc-dlya-rst-tc-320-67412/")</f>
        <v>https://alsi.kz/ru/catalog/portativnye-antenny-zuz/antenna-portativnaya-hyt-450-470mgc-dlya-rst-tc-320-67412/</v>
      </c>
    </row>
    <row r="2173" spans="1:5" ht="15" outlineLevel="2">
      <c r="A2173" s="15" t="s">
        <v>6891</v>
      </c>
      <c r="B2173" s="16"/>
      <c r="C2173" s="16"/>
      <c r="D2173" s="17"/>
      <c r="E2173" s="14" t="str">
        <f>HYPERLINK("http://alsi.kz/ru/catalog/avtomobilnye-antenny-s8t/","http://alsi.kz/ru/catalog/avtomobilnye-antenny-s8t/")</f>
        <v>http://alsi.kz/ru/catalog/avtomobilnye-antenny-s8t/</v>
      </c>
    </row>
    <row r="2174" spans="1:5" ht="15" outlineLevel="3">
      <c r="A2174" s="18" t="s">
        <v>6892</v>
      </c>
      <c r="B2174" s="18">
        <v>83628</v>
      </c>
      <c r="C2174" s="19" t="s">
        <v>6893</v>
      </c>
      <c r="D2174" s="18" t="s">
        <v>6894</v>
      </c>
      <c r="E2174" s="20" t="str">
        <f>HYPERLINK("https://alsi.kz/ru/catalog/avtomobilnye-antenny-s8t/antenna-avtomobilnaya-2j6507bg-380-400mgc-gpsglonass-vreznaya-s-kabelem-83628/","https://alsi.kz/ru/catalog/avtomobilnye-antenny-s8t/antenna-avtomobilnaya-2j6507bg-380-400mgc-gpsglonass-vreznaya-s-kabelem-83628/")</f>
        <v>https://alsi.kz/ru/catalog/avtomobilnye-antenny-s8t/antenna-avtomobilnaya-2j6507bg-380-400mgc-gpsglonass-vreznaya-s-kabelem-83628/</v>
      </c>
    </row>
    <row r="2175" spans="1:5" ht="15" outlineLevel="3">
      <c r="A2175" s="18" t="s">
        <v>6895</v>
      </c>
      <c r="B2175" s="18">
        <v>83629</v>
      </c>
      <c r="C2175" s="19" t="s">
        <v>6896</v>
      </c>
      <c r="D2175" s="18" t="s">
        <v>6894</v>
      </c>
      <c r="E2175" s="20" t="str">
        <f>HYPERLINK("https://alsi.kz/ru/catalog/avtomobilnye-antenny-s8t/antenna-avtomobilnaya-2j6507bg-450-470mgc-gpsglonass-vreznaya-s-kabelem-83629/","https://alsi.kz/ru/catalog/avtomobilnye-antenny-s8t/antenna-avtomobilnaya-2j6507bg-450-470mgc-gpsglonass-vreznaya-s-kabelem-83629/")</f>
        <v>https://alsi.kz/ru/catalog/avtomobilnye-antenny-s8t/antenna-avtomobilnaya-2j6507bg-450-470mgc-gpsglonass-vreznaya-s-kabelem-83629/</v>
      </c>
    </row>
    <row r="2176" spans="1:5" ht="15" outlineLevel="3">
      <c r="A2176" s="18" t="s">
        <v>6897</v>
      </c>
      <c r="B2176" s="18">
        <v>83626</v>
      </c>
      <c r="C2176" s="19" t="s">
        <v>6898</v>
      </c>
      <c r="D2176" s="18" t="s">
        <v>6845</v>
      </c>
      <c r="E2176" s="20" t="str">
        <f>HYPERLINK("https://alsi.kz/ru/catalog/avtomobilnye-antenny-s8t/antenna-avtomobilnaya-2j857bg-380-430mgc-gpsglonass-vreznaya-s-kabelem-83626/","https://alsi.kz/ru/catalog/avtomobilnye-antenny-s8t/antenna-avtomobilnaya-2j857bg-380-430mgc-gpsglonass-vreznaya-s-kabelem-83626/")</f>
        <v>https://alsi.kz/ru/catalog/avtomobilnye-antenny-s8t/antenna-avtomobilnaya-2j857bg-380-430mgc-gpsglonass-vreznaya-s-kabelem-83626/</v>
      </c>
    </row>
    <row r="2177" spans="1:5" ht="15" outlineLevel="3">
      <c r="A2177" s="18" t="s">
        <v>6899</v>
      </c>
      <c r="B2177" s="18">
        <v>83625</v>
      </c>
      <c r="C2177" s="19" t="s">
        <v>6900</v>
      </c>
      <c r="D2177" s="18" t="s">
        <v>6901</v>
      </c>
      <c r="E2177" s="20" t="str">
        <f>HYPERLINK("https://alsi.kz/ru/catalog/avtomobilnye-antenny-s8t/antenna-avtomobilnaya-gpsglonass-2j410bg-vreznaya-s-kabelem-83625/","https://alsi.kz/ru/catalog/avtomobilnye-antenny-s8t/antenna-avtomobilnaya-gpsglonass-2j410bg-vreznaya-s-kabelem-83625/")</f>
        <v>https://alsi.kz/ru/catalog/avtomobilnye-antenny-s8t/antenna-avtomobilnaya-gpsglonass-2j410bg-vreznaya-s-kabelem-83625/</v>
      </c>
    </row>
    <row r="2178" spans="1:5" ht="15" outlineLevel="3">
      <c r="A2178" s="18" t="s">
        <v>6902</v>
      </c>
      <c r="B2178" s="18">
        <v>83250</v>
      </c>
      <c r="C2178" s="19" t="s">
        <v>6903</v>
      </c>
      <c r="D2178" s="18" t="s">
        <v>6904</v>
      </c>
      <c r="E2178" s="20" t="str">
        <f>HYPERLINK("https://alsi.kz/ru/catalog/avtomobilnye-antenny-s8t/antenna-avtomobilnaya-kathrein-k702021-410-470mhz-0-db-n-female-142-cm-bez-kabelya-83250/","https://alsi.kz/ru/catalog/avtomobilnye-antenny-s8t/antenna-avtomobilnaya-kathrein-k702021-410-470mhz-0-db-n-female-142-cm-bez-kabelya-83250/")</f>
        <v>https://alsi.kz/ru/catalog/avtomobilnye-antenny-s8t/antenna-avtomobilnaya-kathrein-k702021-410-470mhz-0-db-n-female-142-cm-bez-kabelya-83250/</v>
      </c>
    </row>
    <row r="2179" spans="1:5" ht="15" outlineLevel="3">
      <c r="A2179" s="18" t="s">
        <v>6905</v>
      </c>
      <c r="B2179" s="18">
        <v>83249</v>
      </c>
      <c r="C2179" s="19" t="s">
        <v>6906</v>
      </c>
      <c r="D2179" s="18" t="s">
        <v>6907</v>
      </c>
      <c r="E2179" s="20" t="str">
        <f>HYPERLINK("https://alsi.kz/ru/catalog/avtomobilnye-antenny-s8t/antenna-avtomobilnaya-kathrein-k7023211-406-428mhz-0-db-n-female-70-cm-bez-kabelya-83249/","https://alsi.kz/ru/catalog/avtomobilnye-antenny-s8t/antenna-avtomobilnaya-kathrein-k7023211-406-428mhz-0-db-n-female-70-cm-bez-kabelya-83249/")</f>
        <v>https://alsi.kz/ru/catalog/avtomobilnye-antenny-s8t/antenna-avtomobilnaya-kathrein-k7023211-406-428mhz-0-db-n-female-70-cm-bez-kabelya-83249/</v>
      </c>
    </row>
    <row r="2180" spans="1:5" ht="15" outlineLevel="3">
      <c r="A2180" s="18" t="s">
        <v>6908</v>
      </c>
      <c r="B2180" s="18">
        <v>6353</v>
      </c>
      <c r="C2180" s="19" t="s">
        <v>6909</v>
      </c>
      <c r="D2180" s="18" t="s">
        <v>6910</v>
      </c>
      <c r="E2180" s="20" t="str">
        <f>HYPERLINK("https://alsi.kz/ru/catalog/avtomobilnye-antenny-s8t/antenna-avtomobilnaya-motorola-hae8438a-430-470mgc-14-c-kabelem-i-magnitnym-krepleniem-6353/","https://alsi.kz/ru/catalog/avtomobilnye-antenny-s8t/antenna-avtomobilnaya-motorola-hae8438a-430-470mgc-14-c-kabelem-i-magnitnym-krepleniem-6353/")</f>
        <v>https://alsi.kz/ru/catalog/avtomobilnye-antenny-s8t/antenna-avtomobilnaya-motorola-hae8438a-430-470mgc-14-c-kabelem-i-magnitnym-krepleniem-6353/</v>
      </c>
    </row>
    <row r="2181" spans="1:5" ht="15" outlineLevel="3">
      <c r="A2181" s="18" t="s">
        <v>6911</v>
      </c>
      <c r="B2181" s="18">
        <v>61428</v>
      </c>
      <c r="C2181" s="19" t="s">
        <v>6912</v>
      </c>
      <c r="D2181" s="18" t="s">
        <v>6913</v>
      </c>
      <c r="E2181" s="20" t="str">
        <f>HYPERLINK("https://alsi.kz/ru/catalog/avtomobilnye-antenny-s8t/antenna-avtomobilnaya-motorola-pmae4035-403-430mgc-14-c-kabelem-61428/","https://alsi.kz/ru/catalog/avtomobilnye-antenny-s8t/antenna-avtomobilnaya-motorola-pmae4035-403-430mgc-14-c-kabelem-61428/")</f>
        <v>https://alsi.kz/ru/catalog/avtomobilnye-antenny-s8t/antenna-avtomobilnaya-motorola-pmae4035-403-430mgc-14-c-kabelem-61428/</v>
      </c>
    </row>
    <row r="2182" spans="1:5" ht="15" outlineLevel="3">
      <c r="A2182" s="18" t="s">
        <v>6914</v>
      </c>
      <c r="B2182" s="18">
        <v>83247</v>
      </c>
      <c r="C2182" s="19" t="s">
        <v>6915</v>
      </c>
      <c r="D2182" s="18" t="s">
        <v>6916</v>
      </c>
      <c r="E2182" s="20" t="str">
        <f>HYPERLINK("https://alsi.kz/ru/catalog/avtomobilnye-antenny-s8t/antenna-vsenapravlennaya-kathrein-80010339-405-430mhz-2dbi-n-female-77-cm-83247/","https://alsi.kz/ru/catalog/avtomobilnye-antenny-s8t/antenna-vsenapravlennaya-kathrein-80010339-405-430mhz-2dbi-n-female-77-cm-83247/")</f>
        <v>https://alsi.kz/ru/catalog/avtomobilnye-antenny-s8t/antenna-vsenapravlennaya-kathrein-80010339-405-430mhz-2dbi-n-female-77-cm-83247/</v>
      </c>
    </row>
    <row r="2183" spans="1:5" ht="15" outlineLevel="1">
      <c r="A2183" s="11" t="s">
        <v>6917</v>
      </c>
      <c r="B2183" s="12"/>
      <c r="C2183" s="12"/>
      <c r="D2183" s="13"/>
      <c r="E2183" s="14" t="str">
        <f>HYPERLINK("http://alsi.kz/ru/catalog/metalloiskateli/","http://alsi.kz/ru/catalog/metalloiskateli/")</f>
        <v>http://alsi.kz/ru/catalog/metalloiskateli/</v>
      </c>
    </row>
    <row r="2184" spans="1:5" ht="15" outlineLevel="2">
      <c r="A2184" s="15" t="s">
        <v>6918</v>
      </c>
      <c r="B2184" s="16"/>
      <c r="C2184" s="16"/>
      <c r="D2184" s="17"/>
      <c r="E2184" s="14" t="str">
        <f>HYPERLINK("http://alsi.kz/ru/catalog/gruntovye-metalloiskateli/","http://alsi.kz/ru/catalog/gruntovye-metalloiskateli/")</f>
        <v>http://alsi.kz/ru/catalog/gruntovye-metalloiskateli/</v>
      </c>
    </row>
    <row r="2185" spans="1:5" ht="15" outlineLevel="3">
      <c r="A2185" s="18" t="s">
        <v>6919</v>
      </c>
      <c r="B2185" s="18">
        <v>82671</v>
      </c>
      <c r="C2185" s="19" t="s">
        <v>6920</v>
      </c>
      <c r="D2185" s="18" t="s">
        <v>6921</v>
      </c>
      <c r="E2185" s="20" t="str">
        <f>HYPERLINK("https://alsi.kz/ru/catalog/gruntovye-metalloiskateli/metalloiskatel-garrett-ace-400i-82671/","https://alsi.kz/ru/catalog/gruntovye-metalloiskateli/metalloiskatel-garrett-ace-400i-82671/")</f>
        <v>https://alsi.kz/ru/catalog/gruntovye-metalloiskateli/metalloiskatel-garrett-ace-400i-82671/</v>
      </c>
    </row>
    <row r="2186" spans="1:5" ht="15" outlineLevel="3">
      <c r="A2186" s="18" t="s">
        <v>6922</v>
      </c>
      <c r="B2186" s="18">
        <v>80350</v>
      </c>
      <c r="C2186" s="19" t="s">
        <v>6923</v>
      </c>
      <c r="D2186" s="18" t="s">
        <v>6924</v>
      </c>
      <c r="E2186" s="20" t="str">
        <f>HYPERLINK("https://alsi.kz/ru/catalog/gruntovye-metalloiskateli/metallodetektor-garrett-at-gold-80350/","https://alsi.kz/ru/catalog/gruntovye-metalloiskateli/metallodetektor-garrett-at-gold-80350/")</f>
        <v>https://alsi.kz/ru/catalog/gruntovye-metalloiskateli/metallodetektor-garrett-at-gold-80350/</v>
      </c>
    </row>
    <row r="2187" spans="1:5" ht="15" outlineLevel="3">
      <c r="A2187" s="18" t="s">
        <v>6925</v>
      </c>
      <c r="B2187" s="18">
        <v>80351</v>
      </c>
      <c r="C2187" s="19" t="s">
        <v>6926</v>
      </c>
      <c r="D2187" s="18" t="s">
        <v>6927</v>
      </c>
      <c r="E2187" s="20" t="str">
        <f>HYPERLINK("https://alsi.kz/ru/catalog/gruntovye-metalloiskateli/metallodetektor-garrett-at-pro-80351/","https://alsi.kz/ru/catalog/gruntovye-metalloiskateli/metallodetektor-garrett-at-pro-80351/")</f>
        <v>https://alsi.kz/ru/catalog/gruntovye-metalloiskateli/metallodetektor-garrett-at-pro-80351/</v>
      </c>
    </row>
    <row r="2188" spans="1:5" ht="15" outlineLevel="3">
      <c r="A2188" s="18" t="s">
        <v>6928</v>
      </c>
      <c r="B2188" s="18">
        <v>82669</v>
      </c>
      <c r="C2188" s="19" t="s">
        <v>6929</v>
      </c>
      <c r="D2188" s="18" t="s">
        <v>6930</v>
      </c>
      <c r="E2188" s="20" t="str">
        <f>HYPERLINK("https://alsi.kz/ru/catalog/gruntovye-metalloiskateli/metalloiskatel-garrett-ace-200i-82669/","https://alsi.kz/ru/catalog/gruntovye-metalloiskateli/metalloiskatel-garrett-ace-200i-82669/")</f>
        <v>https://alsi.kz/ru/catalog/gruntovye-metalloiskateli/metalloiskatel-garrett-ace-200i-82669/</v>
      </c>
    </row>
    <row r="2189" spans="1:5" ht="15" outlineLevel="3">
      <c r="A2189" s="18" t="s">
        <v>6931</v>
      </c>
      <c r="B2189" s="18">
        <v>82670</v>
      </c>
      <c r="C2189" s="19" t="s">
        <v>6932</v>
      </c>
      <c r="D2189" s="18" t="s">
        <v>6933</v>
      </c>
      <c r="E2189" s="20" t="str">
        <f>HYPERLINK("https://alsi.kz/ru/catalog/gruntovye-metalloiskateli/metalloiskatel-garrett-ace-300i-82670/","https://alsi.kz/ru/catalog/gruntovye-metalloiskateli/metalloiskatel-garrett-ace-300i-82670/")</f>
        <v>https://alsi.kz/ru/catalog/gruntovye-metalloiskateli/metalloiskatel-garrett-ace-300i-82670/</v>
      </c>
    </row>
    <row r="2190" spans="1:5" ht="15" outlineLevel="3">
      <c r="A2190" s="18" t="s">
        <v>6934</v>
      </c>
      <c r="B2190" s="18">
        <v>83709</v>
      </c>
      <c r="C2190" s="19" t="s">
        <v>6935</v>
      </c>
      <c r="D2190" s="18" t="s">
        <v>6936</v>
      </c>
      <c r="E2190" s="20" t="str">
        <f>HYPERLINK("https://alsi.kz/ru/catalog/gruntovye-metalloiskateli/metalloiskatel-garrett-at-max-83709-51h/","https://alsi.kz/ru/catalog/gruntovye-metalloiskateli/metalloiskatel-garrett-at-max-83709-51h/")</f>
        <v>https://alsi.kz/ru/catalog/gruntovye-metalloiskateli/metalloiskatel-garrett-at-max-83709-51h/</v>
      </c>
    </row>
    <row r="2191" spans="1:5" ht="15" outlineLevel="2">
      <c r="A2191" s="15" t="s">
        <v>6937</v>
      </c>
      <c r="B2191" s="16"/>
      <c r="C2191" s="16"/>
      <c r="D2191" s="17"/>
      <c r="E2191" s="14" t="str">
        <f>HYPERLINK("http://alsi.kz/ru/catalog/ruchnye-gruntovye-metalloiskateli/","http://alsi.kz/ru/catalog/ruchnye-gruntovye-metalloiskateli/")</f>
        <v>http://alsi.kz/ru/catalog/ruchnye-gruntovye-metalloiskateli/</v>
      </c>
    </row>
    <row r="2192" spans="1:5" ht="15" outlineLevel="3">
      <c r="A2192" s="18" t="s">
        <v>6938</v>
      </c>
      <c r="B2192" s="18">
        <v>82673</v>
      </c>
      <c r="C2192" s="19" t="s">
        <v>6939</v>
      </c>
      <c r="D2192" s="18" t="s">
        <v>6940</v>
      </c>
      <c r="E2192" s="20" t="str">
        <f>HYPERLINK("https://alsi.kz/ru/catalog/ruchnye-gruntovye-metalloiskateli/metallodetektor-garrett-pro-pointer-2-82673-jqc/","https://alsi.kz/ru/catalog/ruchnye-gruntovye-metalloiskateli/metallodetektor-garrett-pro-pointer-2-82673-jqc/")</f>
        <v>https://alsi.kz/ru/catalog/ruchnye-gruntovye-metalloiskateli/metallodetektor-garrett-pro-pointer-2-82673-jqc/</v>
      </c>
    </row>
    <row r="2193" spans="1:5" ht="15" outlineLevel="3">
      <c r="A2193" s="18" t="s">
        <v>6941</v>
      </c>
      <c r="B2193" s="18">
        <v>82348</v>
      </c>
      <c r="C2193" s="19" t="s">
        <v>6942</v>
      </c>
      <c r="D2193" s="18" t="s">
        <v>6943</v>
      </c>
      <c r="E2193" s="20" t="str">
        <f>HYPERLINK("https://alsi.kz/ru/catalog/ruchnye-gruntovye-metalloiskateli/metallodetektor-garrett-pro-pointer-at-82348/","https://alsi.kz/ru/catalog/ruchnye-gruntovye-metalloiskateli/metallodetektor-garrett-pro-pointer-at-82348/")</f>
        <v>https://alsi.kz/ru/catalog/ruchnye-gruntovye-metalloiskateli/metallodetektor-garrett-pro-pointer-at-82348/</v>
      </c>
    </row>
    <row r="2194" spans="1:5" ht="15" outlineLevel="1">
      <c r="A2194" s="11" t="s">
        <v>6944</v>
      </c>
      <c r="B2194" s="12"/>
      <c r="C2194" s="12"/>
      <c r="D2194" s="13"/>
      <c r="E2194" s="14" t="str">
        <f>HYPERLINK("http://alsi.kz/ru/catalog/ecoflow/","http://alsi.kz/ru/catalog/ecoflow/")</f>
        <v>http://alsi.kz/ru/catalog/ecoflow/</v>
      </c>
    </row>
    <row r="2195" spans="1:5" ht="15" outlineLevel="2">
      <c r="A2195" s="15" t="s">
        <v>6788</v>
      </c>
      <c r="B2195" s="16"/>
      <c r="C2195" s="16"/>
      <c r="D2195" s="17"/>
      <c r="E2195" s="14" t="str">
        <f>HYPERLINK("http://alsi.kz/ru/catalog/zaryadnye-ustroystva-gce/","http://alsi.kz/ru/catalog/zaryadnye-ustroystva-gce/")</f>
        <v>http://alsi.kz/ru/catalog/zaryadnye-ustroystva-gce/</v>
      </c>
    </row>
    <row r="2196" spans="1:5" ht="15" outlineLevel="3">
      <c r="A2196" s="18" t="s">
        <v>6945</v>
      </c>
      <c r="B2196" s="18">
        <v>50004069</v>
      </c>
      <c r="C2196" s="19" t="s">
        <v>6946</v>
      </c>
      <c r="D2196" s="18" t="s">
        <v>6947</v>
      </c>
      <c r="E2196" s="20" t="str">
        <f>HYPERLINK("https://alsi.kz/ru/catalog/zaryadnye-ustroystva-gce/portativnaya-zaryadnaya-stanciya-ecoflow-delta-delta/","https://alsi.kz/ru/catalog/zaryadnye-ustroystva-gce/portativnaya-zaryadnaya-stanciya-ecoflow-delta-delta/")</f>
        <v>https://alsi.kz/ru/catalog/zaryadnye-ustroystva-gce/portativnaya-zaryadnaya-stanciya-ecoflow-delta-delta/</v>
      </c>
    </row>
    <row r="2197" spans="1:5" ht="15" outlineLevel="3">
      <c r="A2197" s="18" t="s">
        <v>6948</v>
      </c>
      <c r="B2197" s="18">
        <v>50059004</v>
      </c>
      <c r="C2197" s="19" t="s">
        <v>6949</v>
      </c>
      <c r="D2197" s="18" t="s">
        <v>6950</v>
      </c>
      <c r="E2197" s="20" t="str">
        <f>HYPERLINK("https://alsi.kz/ru/catalog/zaryadnye-ustroystva-gce/portativnaya-zaryadnaya-stanciya-ecoflow-delta-max-1600-50059004-dxx/","https://alsi.kz/ru/catalog/zaryadnye-ustroystva-gce/portativnaya-zaryadnaya-stanciya-ecoflow-delta-max-1600-50059004-dxx/")</f>
        <v>https://alsi.kz/ru/catalog/zaryadnye-ustroystva-gce/portativnaya-zaryadnaya-stanciya-ecoflow-delta-max-1600-50059004-dxx/</v>
      </c>
    </row>
    <row r="2198" spans="1:5" ht="15" outlineLevel="3">
      <c r="A2198" s="18" t="s">
        <v>6951</v>
      </c>
      <c r="B2198" s="18">
        <v>50031006</v>
      </c>
      <c r="C2198" s="19" t="s">
        <v>6952</v>
      </c>
      <c r="D2198" s="18" t="s">
        <v>6953</v>
      </c>
      <c r="E2198" s="20" t="str">
        <f>HYPERLINK("https://alsi.kz/ru/catalog/zaryadnye-ustroystva-gce/portativnaya-zaryadnaya-stanciya-ecoflow-delta-max-2000-50031006-jc8/","https://alsi.kz/ru/catalog/zaryadnye-ustroystva-gce/portativnaya-zaryadnaya-stanciya-ecoflow-delta-max-2000-50031006-jc8/")</f>
        <v>https://alsi.kz/ru/catalog/zaryadnye-ustroystva-gce/portativnaya-zaryadnaya-stanciya-ecoflow-delta-max-2000-50031006-jc8/</v>
      </c>
    </row>
    <row r="2199" spans="1:5" ht="15" outlineLevel="3">
      <c r="A2199" s="18" t="s">
        <v>6954</v>
      </c>
      <c r="B2199" s="18">
        <v>50035008</v>
      </c>
      <c r="C2199" s="19" t="s">
        <v>6955</v>
      </c>
      <c r="D2199" s="18" t="s">
        <v>6956</v>
      </c>
      <c r="E2199" s="20" t="str">
        <f>HYPERLINK("https://alsi.kz/ru/catalog/zaryadnye-ustroystva-gce/portativnaya-zaryadnaya-stanciya-ecoflow-delta-mini-50035008-mag/","https://alsi.kz/ru/catalog/zaryadnye-ustroystva-gce/portativnaya-zaryadnaya-stanciya-ecoflow-delta-mini-50035008-mag/")</f>
        <v>https://alsi.kz/ru/catalog/zaryadnye-ustroystva-gce/portativnaya-zaryadnaya-stanciya-ecoflow-delta-mini-50035008-mag/</v>
      </c>
    </row>
  </sheetData>
  <sheetProtection formatCells="0" formatColumns="0" formatRows="0" insertColumns="0" insertRows="0" insertHyperlinks="0" deleteColumns="0" deleteRows="0" sort="0" autoFilter="0" pivotTables="0"/>
  <mergeCells count="126">
    <mergeCell ref="A1:B5"/>
    <mergeCell ref="A9:E9"/>
    <mergeCell ref="A11:E11"/>
    <mergeCell ref="A12:D12"/>
    <mergeCell ref="A13:D13"/>
    <mergeCell ref="A41:D41"/>
    <mergeCell ref="A204:D204"/>
    <mergeCell ref="A249:D249"/>
    <mergeCell ref="A504:D504"/>
    <mergeCell ref="A506:D506"/>
    <mergeCell ref="A514:D514"/>
    <mergeCell ref="A521:D521"/>
    <mergeCell ref="A522:D522"/>
    <mergeCell ref="A561:D561"/>
    <mergeCell ref="A620:D620"/>
    <mergeCell ref="A624:D624"/>
    <mergeCell ref="A625:D625"/>
    <mergeCell ref="A638:D638"/>
    <mergeCell ref="A642:D642"/>
    <mergeCell ref="A688:D688"/>
    <mergeCell ref="A700:D700"/>
    <mergeCell ref="A713:D713"/>
    <mergeCell ref="A741:D741"/>
    <mergeCell ref="A743:D743"/>
    <mergeCell ref="A746:D746"/>
    <mergeCell ref="A766:D766"/>
    <mergeCell ref="A770:D770"/>
    <mergeCell ref="A861:D861"/>
    <mergeCell ref="A875:D875"/>
    <mergeCell ref="A877:D877"/>
    <mergeCell ref="A880:D880"/>
    <mergeCell ref="A881:D881"/>
    <mergeCell ref="A936:D936"/>
    <mergeCell ref="A997:D997"/>
    <mergeCell ref="A1003:D1003"/>
    <mergeCell ref="A1009:D1009"/>
    <mergeCell ref="A1022:D1022"/>
    <mergeCell ref="A1040:D1040"/>
    <mergeCell ref="A1042:D1042"/>
    <mergeCell ref="A1046:D1046"/>
    <mergeCell ref="A1055:D1055"/>
    <mergeCell ref="A1056:D1056"/>
    <mergeCell ref="A1059:D1059"/>
    <mergeCell ref="A1119:D1119"/>
    <mergeCell ref="A1129:D1129"/>
    <mergeCell ref="A1131:D1131"/>
    <mergeCell ref="A1134:D1134"/>
    <mergeCell ref="A1135:D1135"/>
    <mergeCell ref="A1178:D1178"/>
    <mergeCell ref="A1192:D1192"/>
    <mergeCell ref="A1202:D1202"/>
    <mergeCell ref="A1203:D1203"/>
    <mergeCell ref="A1207:D1207"/>
    <mergeCell ref="A1208:D1208"/>
    <mergeCell ref="A1304:D1304"/>
    <mergeCell ref="A1321:D1321"/>
    <mergeCell ref="A1332:D1332"/>
    <mergeCell ref="A1341:E1341"/>
    <mergeCell ref="A1342:D1342"/>
    <mergeCell ref="A1343:D1343"/>
    <mergeCell ref="A1371:D1371"/>
    <mergeCell ref="A1385:D1385"/>
    <mergeCell ref="A1396:D1396"/>
    <mergeCell ref="A1401:D1401"/>
    <mergeCell ref="A1415:D1415"/>
    <mergeCell ref="A1433:D1433"/>
    <mergeCell ref="A1435:D1435"/>
    <mergeCell ref="A1439:D1439"/>
    <mergeCell ref="A1440:D1440"/>
    <mergeCell ref="A1453:D1453"/>
    <mergeCell ref="A1470:D1470"/>
    <mergeCell ref="A1606:D1606"/>
    <mergeCell ref="A1616:D1616"/>
    <mergeCell ref="A1814:D1814"/>
    <mergeCell ref="A1848:E1848"/>
    <mergeCell ref="A1849:D1849"/>
    <mergeCell ref="A1850:D1850"/>
    <mergeCell ref="A1864:D1864"/>
    <mergeCell ref="A1941:D1941"/>
    <mergeCell ref="A1952:D1952"/>
    <mergeCell ref="A1953:D1953"/>
    <mergeCell ref="A1958:D1958"/>
    <mergeCell ref="A1970:E1970"/>
    <mergeCell ref="A1971:D1971"/>
    <mergeCell ref="A1972:D1972"/>
    <mergeCell ref="A1983:D1983"/>
    <mergeCell ref="A1986:D1986"/>
    <mergeCell ref="A1988:D1988"/>
    <mergeCell ref="A2002:D2002"/>
    <mergeCell ref="A2003:D2003"/>
    <mergeCell ref="A2011:D2011"/>
    <mergeCell ref="A2013:D2013"/>
    <mergeCell ref="A2016:D2016"/>
    <mergeCell ref="A2018:D2018"/>
    <mergeCell ref="A2021:D2021"/>
    <mergeCell ref="A2022:D2022"/>
    <mergeCell ref="A2026:D2026"/>
    <mergeCell ref="A2029:D2029"/>
    <mergeCell ref="A2030:D2030"/>
    <mergeCell ref="A2032:D2032"/>
    <mergeCell ref="A2033:D2033"/>
    <mergeCell ref="A2035:D2035"/>
    <mergeCell ref="A2036:D2036"/>
    <mergeCell ref="A2053:D2053"/>
    <mergeCell ref="A2058:D2058"/>
    <mergeCell ref="A2069:D2069"/>
    <mergeCell ref="A2083:D2083"/>
    <mergeCell ref="A2084:D2084"/>
    <mergeCell ref="A2086:E2086"/>
    <mergeCell ref="A2087:D2087"/>
    <mergeCell ref="A2088:D2088"/>
    <mergeCell ref="A2100:D2100"/>
    <mergeCell ref="A2115:D2115"/>
    <mergeCell ref="A2116:D2116"/>
    <mergeCell ref="A2130:D2130"/>
    <mergeCell ref="A2140:D2140"/>
    <mergeCell ref="A2147:D2147"/>
    <mergeCell ref="A2157:D2157"/>
    <mergeCell ref="A2158:D2158"/>
    <mergeCell ref="A2171:D2171"/>
    <mergeCell ref="A2173:D2173"/>
    <mergeCell ref="A2183:D2183"/>
    <mergeCell ref="A2184:D2184"/>
    <mergeCell ref="A2191:D2191"/>
    <mergeCell ref="A2194:D2194"/>
    <mergeCell ref="A2195:D2195"/>
  </mergeCells>
  <hyperlinks>
    <hyperlink ref="A1" r:id="rId1" display="https://alsi.kz"/>
    <hyperlink ref="C7" r:id="rId2" tooltip="store@alsi.kz" display="mailto:store@alsi.kz"/>
    <hyperlink ref="C8" r:id="rId3" tooltip="trade@alsi.kz" display="mailto:trade@alsi.kz"/>
    <hyperlink ref="E12" r:id="rId4" tooltip="http://alsi.kz/ru/catalog/kompyuternaya-tekhnika-yfl/" display="http://alsi.kz/ru/catalog/kompyuternaya-tekhnika-yfl/"/>
    <hyperlink ref="E13" r:id="rId5" tooltip="http://alsi.kz/ru/catalog/personalnye-kompyutery/" display="http://alsi.kz/ru/catalog/personalnye-kompyutery/"/>
    <hyperlink ref="E14" r:id="rId6" tooltip="https://alsi.kz/ru/catalog/personalnye-kompyutery/kompyuter-asus-d700sd-3121000340-90pf03b1-m00va0/" display="https://alsi.kz/ru/catalog/personalnye-kompyutery/kompyuter-asus-d700sd-3121000340-90pf03b1-m00va0/"/>
    <hyperlink ref="E15" r:id="rId7" tooltip="https://alsi.kz/ru/catalog/personalnye-kompyutery/kompyuter-dell-optiplex-3000-210-bcsw/" display="https://alsi.kz/ru/catalog/personalnye-kompyutery/kompyuter-dell-optiplex-3000-210-bcsw/"/>
    <hyperlink ref="E16" r:id="rId8" tooltip="https://alsi.kz/ru/catalog/personalnye-kompyutery/kompyuter-dell-optiplex-3070-210-asbm-123/" display="https://alsi.kz/ru/catalog/personalnye-kompyutery/kompyuter-dell-optiplex-3070-210-asbm-123/"/>
    <hyperlink ref="E17" r:id="rId9" tooltip="https://alsi.kz/ru/catalog/personalnye-kompyutery/kompyuter-dell-optiplex-3070-sff-210-asbn_56-k200878/" display="https://alsi.kz/ru/catalog/personalnye-kompyutery/kompyuter-dell-optiplex-3070-sff-210-asbn_56-k200878/"/>
    <hyperlink ref="E18" r:id="rId10" tooltip="https://alsi.kz/ru/catalog/personalnye-kompyutery/kompyuter-dell-optiplex-3080-210-avpi_123/" display="https://alsi.kz/ru/catalog/personalnye-kompyutery/kompyuter-dell-optiplex-3080-210-avpi_123/"/>
    <hyperlink ref="E19" r:id="rId11" tooltip="https://alsi.kz/ru/catalog/personalnye-kompyutery/kompyuter-dell-optiplex-3080-tower-core-i5-10505-328gb512gbubuntulinux-218600/" display="https://alsi.kz/ru/catalog/personalnye-kompyutery/kompyuter-dell-optiplex-3080-tower-core-i5-10505-328gb512gbubuntulinux-218600/"/>
    <hyperlink ref="E20" r:id="rId12" tooltip="https://alsi.kz/ru/catalog/personalnye-kompyutery/kompyuter-dell-optiplex-3080-tower-xcto-tower-210-avpi_12345678-k215225/" display="https://alsi.kz/ru/catalog/personalnye-kompyutery/kompyuter-dell-optiplex-3080-tower-xcto-tower-210-avpi_12345678-k215225/"/>
    <hyperlink ref="E21" r:id="rId13" tooltip="https://alsi.kz/ru/catalog/personalnye-kompyutery/kompyuter-dell-optiplex-3090-sff-core-i5-10505-16gbx1256gb-ssd-dvd-rww11p-km-210-bcof/" display="https://alsi.kz/ru/catalog/personalnye-kompyutery/kompyuter-dell-optiplex-3090-sff-core-i5-10505-16gbx1256gb-ssd-dvd-rww11p-km-210-bcof/"/>
    <hyperlink ref="E22" r:id="rId14" tooltip="https://alsi.kz/ru/catalog/personalnye-kompyutery/kompyuter-dell-optiplex-5000-210-bcrm_1/" display="https://alsi.kz/ru/catalog/personalnye-kompyutery/kompyuter-dell-optiplex-5000-210-bcrm_1/"/>
    <hyperlink ref="E23" r:id="rId15" tooltip="https://alsi.kz/ru/catalog/personalnye-kompyutery/kompyuter-dell-optiplex-7000-tower-210-bdei-core-i7-1270016gb512gbno-oddw10pro-k225125/" display="https://alsi.kz/ru/catalog/personalnye-kompyutery/kompyuter-dell-optiplex-7000-tower-210-bdei-core-i7-1270016gb512gbno-oddw10pro-k225125/"/>
    <hyperlink ref="E24" r:id="rId16" tooltip="https://alsi.kz/ru/catalog/personalnye-kompyutery/kompyuter-dell-optiplex-7070-mt-210-asek_04-k202801/" display="https://alsi.kz/ru/catalog/personalnye-kompyutery/kompyuter-dell-optiplex-7070-mt-210-asek_04-k202801/"/>
    <hyperlink ref="E25" r:id="rId17" tooltip="https://alsi.kz/ru/catalog/personalnye-kompyutery/kompyuter-dell-vostro-3020-210-bfyy-2/" display="https://alsi.kz/ru/catalog/personalnye-kompyutery/kompyuter-dell-vostro-3020-210-bfyy-2/"/>
    <hyperlink ref="E26" r:id="rId18" tooltip="https://alsi.kz/ru/catalog/personalnye-kompyutery/kompyuter-hp-290-g4-mt-core-i3-101004gb1tb-hdddosdvd-wr-123n2ea/" display="https://alsi.kz/ru/catalog/personalnye-kompyutery/kompyuter-hp-290-g4-mt-core-i3-101004gb1tb-hdddosdvd-wr-123n2ea/"/>
    <hyperlink ref="E27" r:id="rId19" tooltip="https://alsi.kz/ru/catalog/personalnye-kompyutery/kompyuter-hp-290-g4-mt-core-i3-10100-8gb1tb-hddw11pkbdmsnoodd-p24v-5w7l1es/" display="https://alsi.kz/ru/catalog/personalnye-kompyutery/kompyuter-hp-290-g4-mt-core-i3-10100-8gb1tb-hddw11pkbdmsnoodd-p24v-5w7l1es/"/>
    <hyperlink ref="E28" r:id="rId20" tooltip="https://alsi.kz/ru/catalog/personalnye-kompyutery/kompyuter-hp-desktop-pro-g6-microtower-core-i3-10100-8gb256gb-36t10es/" display="https://alsi.kz/ru/catalog/personalnye-kompyutery/kompyuter-hp-desktop-pro-g6-microtower-core-i3-10100-8gb256gb-36t10es/"/>
    <hyperlink ref="E29" r:id="rId21" tooltip="https://alsi.kz/ru/catalog/personalnye-kompyutery/kompyuter-hp-europe-elite-slice-g2-5jg15eaacb/" display="https://alsi.kz/ru/catalog/personalnye-kompyutery/kompyuter-hp-europe-elite-slice-g2-5jg15eaacb/"/>
    <hyperlink ref="E30" r:id="rId22" tooltip="https://alsi.kz/ru/catalog/personalnye-kompyutery/kompyuter-hp-europe-prodesk-400-g6-9ag50avtc2/" display="https://alsi.kz/ru/catalog/personalnye-kompyutery/kompyuter-hp-europe-prodesk-400-g6-9ag50avtc2/"/>
    <hyperlink ref="E31" r:id="rId23" tooltip="https://alsi.kz/ru/catalog/personalnye-kompyutery/kompyuter-hp-europe-prodesk-400-g7-9cy18avtc18/" display="https://alsi.kz/ru/catalog/personalnye-kompyutery/kompyuter-hp-europe-prodesk-400-g7-9cy18avtc18/"/>
    <hyperlink ref="E32" r:id="rId24" tooltip="https://alsi.kz/ru/catalog/personalnye-kompyutery/kompyuter-hp-pro-tower-400-g9-core-i3-121008gb256gbw11p-dgr-dvd-w-usb-kbdmsvga-6a7p2ea/" display="https://alsi.kz/ru/catalog/personalnye-kompyutery/kompyuter-hp-pro-tower-400-g9-core-i3-121008gb256gbw11p-dgr-dvd-w-usb-kbdmsvga-6a7p2ea/"/>
    <hyperlink ref="E33" r:id="rId25" tooltip="https://alsi.kz/ru/catalog/personalnye-kompyutery/kompyuter-hp-prodesk-400-g5-mt-2wy66avtc15-k189897/" display="https://alsi.kz/ru/catalog/personalnye-kompyutery/kompyuter-hp-prodesk-400-g5-mt-2wy66avtc15-k189897/"/>
    <hyperlink ref="E34" r:id="rId26" tooltip="https://alsi.kz/ru/catalog/personalnye-kompyutery/kompyuter-hp-prodesk-400-g7-mt-core-i3-101008gb256gb-ssddosdvd-wr-180w-dp-port-293u9ea/" display="https://alsi.kz/ru/catalog/personalnye-kompyutery/kompyuter-hp-prodesk-400-g7-mt-core-i3-101008gb256gb-ssddosdvd-wr-180w-dp-port-293u9ea/"/>
    <hyperlink ref="E35" r:id="rId27" tooltip="https://alsi.kz/ru/catalog/personalnye-kompyutery/kompyuter-hp-prodesk-400-g7-mt-core-i5-105008gb512gbdos180wusbkbdms-vga-2u0d1es/" display="https://alsi.kz/ru/catalog/personalnye-kompyutery/kompyuter-hp-prodesk-400-g7-mt-core-i5-105008gb512gbdos180wusbkbdms-vga-2u0d1es/"/>
    <hyperlink ref="E36" r:id="rId28" tooltip="https://alsi.kz/ru/catalog/personalnye-kompyutery/kompyuter-hp-prodesk-400-g7-mt-460f6ecacb-core-i5-105008gb512gbno-odddos-k212749/" display="https://alsi.kz/ru/catalog/personalnye-kompyutery/kompyuter-hp-prodesk-400-g7-mt-460f6ecacb-core-i5-105008gb512gbno-odddos-k212749/"/>
    <hyperlink ref="E37" r:id="rId29" tooltip="https://alsi.kz/ru/catalog/personalnye-kompyutery/kompyuter-hp-prodesk-400-g7-mt-9cy18avtc13-k212712/" display="https://alsi.kz/ru/catalog/personalnye-kompyutery/kompyuter-hp-prodesk-400-g7-mt-9cy18avtc13-k212712/"/>
    <hyperlink ref="E38" r:id="rId30" tooltip="https://alsi.kz/ru/catalog/personalnye-kompyutery/kompyuter-lenovo-thinkcentre-m720q-core-i5-8500t-8gb-500gb-sata128gb-ssd-pciew10p-10t7s1ae00/" display="https://alsi.kz/ru/catalog/personalnye-kompyutery/kompyuter-lenovo-thinkcentre-m720q-core-i5-8500t-8gb-500gb-sata128gb-ssd-pciew10p-10t7s1ae00/"/>
    <hyperlink ref="E39" r:id="rId31" tooltip="https://alsi.kz/ru/catalog/personalnye-kompyutery/barebon-asus-pn53-b-s5070mv-ryzen-5-6600h-support-ddr5-integrated---radeon-graphics-support-gen4/" display="https://alsi.kz/ru/catalog/personalnye-kompyutery/barebon-asus-pn53-b-s5070mv-ryzen-5-6600h-support-ddr5-integrated---radeon-graphics-support-gen4/"/>
    <hyperlink ref="E40" r:id="rId32" tooltip="https://alsi.kz/ru/catalog/personalnye-kompyutery/barebon-asus-pn53-b-s7071mv-ryzen-7-6800h-support-ddr5-integrated-radeon-graphics-support-gen4x4/" display="https://alsi.kz/ru/catalog/personalnye-kompyutery/barebon-asus-pn53-b-s7071mv-ryzen-7-6800h-support-ddr5-integrated-radeon-graphics-support-gen4x4/"/>
    <hyperlink ref="E41" r:id="rId33" tooltip="http://alsi.kz/ru/catalog/noutbuki-ultrabuki/" display="http://alsi.kz/ru/catalog/noutbuki-ultrabuki/"/>
    <hyperlink ref="E42" r:id="rId34" tooltip="https://alsi.kz/ru/catalog/noutbuki-ultrabuki/mobilnaya-rabochaya-stanciya-dell-mobile-precision-workstation-7780-cto-210-bgpb_slb3424wa/" display="https://alsi.kz/ru/catalog/noutbuki-ultrabuki/mobilnaya-rabochaya-stanciya-dell-mobile-precision-workstation-7780-cto-210-bgpb_slb3424wa/"/>
    <hyperlink ref="E43" r:id="rId35" tooltip="https://alsi.kz/ru/catalog/noutbuki-ultrabuki/mobilnaya-rabochaya-stanciya-dell-mobile-workstation-7680-210-bgnt-3214/" display="https://alsi.kz/ru/catalog/noutbuki-ultrabuki/mobilnaya-rabochaya-stanciya-dell-mobile-workstation-7680-210-bgnt-3214/"/>
    <hyperlink ref="E44" r:id="rId36" tooltip="https://alsi.kz/ru/catalog/noutbuki-ultrabuki/noutbuk-acer-a515-57-50kq-aspire-5-nxkn4er003/" display="https://alsi.kz/ru/catalog/noutbuki-ultrabuki/noutbuk-acer-a515-57-50kq-aspire-5-nxkn4er003/"/>
    <hyperlink ref="E45" r:id="rId37" tooltip="https://alsi.kz/ru/catalog/noutbuki-ultrabuki/noutbuk-acer-a515-57-53pr-aspire-5-nxkqger002/" display="https://alsi.kz/ru/catalog/noutbuki-ultrabuki/noutbuk-acer-a515-57-53pr-aspire-5-nxkqger002/"/>
    <hyperlink ref="E46" r:id="rId38" tooltip="https://alsi.kz/ru/catalog/noutbuki-ultrabuki/noutbuk-acer-an16-41-r0u4-nitro-16-nhqkber004/" display="https://alsi.kz/ru/catalog/noutbuki-ultrabuki/noutbuk-acer-an16-41-r0u4-nitro-16-nhqkber004/"/>
    <hyperlink ref="E47" r:id="rId39" tooltip="https://alsi.kz/ru/catalog/noutbuki-ultrabuki/noutbuk-acer-an515-58-98kn-nhqm0er002/" display="https://alsi.kz/ru/catalog/noutbuki-ultrabuki/noutbuk-acer-an515-58-98kn-nhqm0er002/"/>
    <hyperlink ref="E48" r:id="rId40" tooltip="https://alsi.kz/ru/catalog/noutbuki-ultrabuki/noutbuk-acer-aspire-7-a715-76g-58cc-nhqmyer001/" display="https://alsi.kz/ru/catalog/noutbuki-ultrabuki/noutbuk-acer-aspire-7-a715-76g-58cc-nhqmyer001/"/>
    <hyperlink ref="E49" r:id="rId41" tooltip="https://alsi.kz/ru/catalog/noutbuki-ultrabuki/noutbuk-acer-aspire-7-a715-76g-72mc-nhqmyer003/" display="https://alsi.kz/ru/catalog/noutbuki-ultrabuki/noutbuk-acer-aspire-7-a715-76g-72mc-nhqmyer003/"/>
    <hyperlink ref="E50" r:id="rId42" tooltip="https://alsi.kz/ru/catalog/noutbuki-ultrabuki/noutbuk-acer-extensa-15-ex215-32-nxegner003/" display="https://alsi.kz/ru/catalog/noutbuki-ultrabuki/noutbuk-acer-extensa-15-ex215-32-nxegner003/"/>
    <hyperlink ref="E51" r:id="rId43" tooltip="https://alsi.kz/ru/catalog/noutbuki-ultrabuki/noutbuk-acer-nitro-5-an515-45-r1gw-nhqbser00c/" display="https://alsi.kz/ru/catalog/noutbuki-ultrabuki/noutbuk-acer-nitro-5-an515-45-r1gw-nhqbser00c/"/>
    <hyperlink ref="E52" r:id="rId44" tooltip="https://alsi.kz/ru/catalog/noutbuki-ultrabuki/noutbuk-acer-nitro-5-an515-57-5258-nhqeler002/" display="https://alsi.kz/ru/catalog/noutbuki-ultrabuki/noutbuk-acer-nitro-5-an515-57-5258-nhqeler002/"/>
    <hyperlink ref="E53" r:id="rId45" tooltip="https://alsi.kz/ru/catalog/noutbuki-ultrabuki/noutbuk-acer-ph317-56-70j1-predator-helios-300-nhqgver003/" display="https://alsi.kz/ru/catalog/noutbuki-ultrabuki/noutbuk-acer-ph317-56-70j1-predator-helios-300-nhqgver003/"/>
    <hyperlink ref="E54" r:id="rId46" tooltip="https://alsi.kz/ru/catalog/noutbuki-ultrabuki/noutbuk-acer-pt316-51s-575k-predator-triton-300-se-nhqgher006/" display="https://alsi.kz/ru/catalog/noutbuki-ultrabuki/noutbuk-acer-pt316-51s-575k-predator-triton-300-se-nhqgher006/"/>
    <hyperlink ref="E55" r:id="rId47" tooltip="https://alsi.kz/ru/catalog/noutbuki-ultrabuki/noutbuk-acer-spin-3-sp314-55n-nxk0qer002/" display="https://alsi.kz/ru/catalog/noutbuki-ultrabuki/noutbuk-acer-spin-3-sp314-55n-nxk0qer002/"/>
    <hyperlink ref="E56" r:id="rId48" tooltip="https://alsi.kz/ru/catalog/noutbuki-ultrabuki/noutbuk-acer-swift-x-sfx16-51g-nxayler001/" display="https://alsi.kz/ru/catalog/noutbuki-ultrabuki/noutbuk-acer-swift-x-sfx16-51g-nxayler001/"/>
    <hyperlink ref="E57" r:id="rId49" tooltip="https://alsi.kz/ru/catalog/noutbuki-ultrabuki/noutbuk-acer-travelmate-p2-tmp215-53g-55hs-nxvpter005/" display="https://alsi.kz/ru/catalog/noutbuki-ultrabuki/noutbuk-acer-travelmate-p2-tmp215-53g-55hs-nxvpter005/"/>
    <hyperlink ref="E58" r:id="rId50" tooltip="https://alsi.kz/ru/catalog/noutbuki-ultrabuki/noutbuk-asus-b1400cba-eb0631-14-fhd-ips-core-i3-1215u-8gb256gb-dos-chernyy-90nx0571-m00tr0/" display="https://alsi.kz/ru/catalog/noutbuki-ultrabuki/noutbuk-asus-b1400cba-eb0631-14-fhd-ips-core-i3-1215u-8gb256gb-dos-chernyy-90nx0571-m00tr0/"/>
    <hyperlink ref="E59" r:id="rId51" tooltip="https://alsi.kz/ru/catalog/noutbuki-ultrabuki/noutbuk-asus-b1400ceae-eb6271-i3-1115g414fhd-ips8g256gb-pciehdcamwifi6btfpbl-kbddos-90nx0/" display="https://alsi.kz/ru/catalog/noutbuki-ultrabuki/noutbuk-asus-b1400ceae-eb6271-i3-1115g414fhd-ips8g256gb-pciehdcamwifi6btfpbl-kbddos-90nx0/"/>
    <hyperlink ref="E60" r:id="rId52" tooltip="https://alsi.kz/ru/catalog/noutbuki-ultrabuki/noutbuk-asus-b1402cga-eb0186-140-fhd-250nt-ips-core-i3-n3058gb256gbdos-720p-90nx0611-m006z/" display="https://alsi.kz/ru/catalog/noutbuki-ultrabuki/noutbuk-asus-b1402cga-eb0186-140-fhd-250nt-ips-core-i3-n3058gb256gbdos-720p-90nx0611-m006z/"/>
    <hyperlink ref="E61" r:id="rId53" tooltip="https://alsi.kz/ru/catalog/noutbuki-ultrabuki/noutbuk-asus-l2502cya-bq0012x-156-ips-fhd-ryzen-5-5625u8gb-256gbw11pfps-bl-kbd-48wh-90nx05/" display="https://alsi.kz/ru/catalog/noutbuki-ultrabuki/noutbuk-asus-l2502cya-bq0012x-156-ips-fhd-ryzen-5-5625u8gb-256gbw11pfps-bl-kbd-48wh-90nx05/"/>
    <hyperlink ref="E62" r:id="rId54" tooltip="https://alsi.kz/ru/catalog/noutbuki-ultrabuki/noutbuk-asus-b1500cba-bq2543x-156-fhd-250nt-ips-core-i7-1255u16gb1tb-w11p-720p-fpsbl-kbd-/" display="https://alsi.kz/ru/catalog/noutbuki-ultrabuki/noutbuk-asus-b1500cba-bq2543x-156-fhd-250nt-ips-core-i7-1255u16gb1tb-w11p-720p-fpsbl-kbd-/"/>
    <hyperlink ref="E63" r:id="rId55" tooltip="https://alsi.kz/ru/catalog/noutbuki-ultrabuki/noutbuk-asus-b1502cva-bq0343-plastic-156-ips-fhd-core-i5-1335u8gb512gbdos-fps-bl-kbd720p4/" display="https://alsi.kz/ru/catalog/noutbuki-ultrabuki/noutbuk-asus-b1502cva-bq0343-plastic-156-ips-fhd-core-i5-1335u8gb512gbdos-fps-bl-kbd720p4/"/>
    <hyperlink ref="E64" r:id="rId56" tooltip="https://alsi.kz/ru/catalog/noutbuki-ultrabuki/noutbuk-asus-b1502cva-bq0898-156-fhd-ipscore-i7-1355u16gb1tbdosbl-kbdfpscmos-hdir-90nx0/" display="https://alsi.kz/ru/catalog/noutbuki-ultrabuki/noutbuk-asus-b1502cva-bq0898-156-fhd-ipscore-i7-1355u16gb1tbdosbl-kbdfpscmos-hdir-90nx0/"/>
    <hyperlink ref="E65" r:id="rId57" tooltip="https://alsi.kz/ru/catalog/noutbuki-ultrabuki/noutbuk-asus-b1502cva-bq0899x-156-fhd-ipscore-i7-1355u16gb1tbw11pbl-kbdfpscmos-hdir-90n/" display="https://alsi.kz/ru/catalog/noutbuki-ultrabuki/noutbuk-asus-b1502cva-bq0899x-156-fhd-ipscore-i7-1355u16gb1tbw11pbl-kbdfpscmos-hdir-90n/"/>
    <hyperlink ref="E66" r:id="rId58" tooltip="https://alsi.kz/ru/catalog/noutbuki-ultrabuki/noutbuk-asus-b3404cva-q50224x-14-wuxga-300nt-ipscore-i5-1335u8gb512gbw11pbl-kbdfps-720pir/" display="https://alsi.kz/ru/catalog/noutbuki-ultrabuki/noutbuk-asus-b3404cva-q50224x-14-wuxga-300nt-ipscore-i5-1335u8gb512gbw11pbl-kbdfps-720pir/"/>
    <hyperlink ref="E67" r:id="rId59" tooltip="https://alsi.kz/ru/catalog/noutbuki-ultrabuki/noutbuk-asus-b3604cva-q90127-16-wuxga-300nt-ipscore-i5-1335u8gb512gbdos-bl-kbdfps-720pir-/" display="https://alsi.kz/ru/catalog/noutbuki-ultrabuki/noutbuk-asus-b3604cva-q90127-16-wuxga-300nt-ipscore-i5-1335u8gb512gbdos-bl-kbdfps-720pir-/"/>
    <hyperlink ref="E68" r:id="rId60" tooltip="https://alsi.kz/ru/catalog/noutbuki-ultrabuki/noutbuk-asus-b3604cva-q90128x-16-wuxga-300nt-ipscore-i5-1335u8gb512gb-w11p-fps-kz-bl-kbd-72/" display="https://alsi.kz/ru/catalog/noutbuki-ultrabuki/noutbuk-asus-b3604cva-q90128x-16-wuxga-300nt-ipscore-i5-1335u8gb512gb-w11p-fps-kz-bl-kbd-72/"/>
    <hyperlink ref="E69" r:id="rId61" tooltip="https://alsi.kz/ru/catalog/noutbuki-ultrabuki/noutbuk-asus-b3604cva-q90129-16-wuxga-300nt-ipscore-i5-1335u16gb512gb-dos-fps-kz-bl-kbd-72/" display="https://alsi.kz/ru/catalog/noutbuki-ultrabuki/noutbuk-asus-b3604cva-q90129-16-wuxga-300nt-ipscore-i5-1335u16gb512gb-dos-fps-kz-bl-kbd-72/"/>
    <hyperlink ref="E70" r:id="rId62" tooltip="https://alsi.kz/ru/catalog/noutbuki-ultrabuki/noutbuk-asus-b3604cva-q90130x-16-wuxga-300nt-ipscore-i5-1335u16gb512gb-w11p-fps-kz-bl-kbd-7/" display="https://alsi.kz/ru/catalog/noutbuki-ultrabuki/noutbuk-asus-b3604cva-q90130x-16-wuxga-300nt-ipscore-i5-1335u16gb512gb-w11p-fps-kz-bl-kbd-7/"/>
    <hyperlink ref="E71" r:id="rId63" tooltip="https://alsi.kz/ru/catalog/noutbuki-ultrabuki/noutbuk-asus-b5302cba-l50874-133-fhd-470nt-ips-core-i5-1235u-16gb-512gb-dos-1080pnumpad-f/" display="https://alsi.kz/ru/catalog/noutbuki-ultrabuki/noutbuk-asus-b5302cba-l50874-133-fhd-470nt-ips-core-i5-1235u-16gb-512gb-dos-1080pnumpad-f/"/>
    <hyperlink ref="E72" r:id="rId64" tooltip="https://alsi.kz/ru/catalog/noutbuki-ultrabuki/noutbuk-asus-b5402cba-ki0152-14-fhd-ips-i5-1240p-8gb512gb-dos-hd-irwifi6ebt52fpsbl-90nx0/" display="https://alsi.kz/ru/catalog/noutbuki-ultrabuki/noutbuk-asus-b5402cba-ki0152-14-fhd-ips-i5-1240p-8gb512gb-dos-hd-irwifi6ebt52fpsbl-90nx0/"/>
    <hyperlink ref="E73" r:id="rId65" tooltip="https://alsi.kz/ru/catalog/noutbuki-ultrabuki/noutbuk-asus-b5402cva-kc0184x-14-ips-fhd-400-core-i7-1360p16gb-d51tb-ssd-w11pwifi6ebt53bl-k/" display="https://alsi.kz/ru/catalog/noutbuki-ultrabuki/noutbuk-asus-b5402cva-kc0184x-14-ips-fhd-400-core-i7-1360p16gb-d51tb-ssd-w11pwifi6ebt53bl-k/"/>
    <hyperlink ref="E74" r:id="rId66" tooltip="https://alsi.kz/ru/catalog/noutbuki-ultrabuki/noutbuk-asus-b5402fba-ka0294-14-fhd-ips-core-i5-1240p-8gb-512gb-dos-fpsbl-ir-cam--stylus-/" display="https://alsi.kz/ru/catalog/noutbuki-ultrabuki/noutbuk-asus-b5402fba-ka0294-14-fhd-ips-core-i5-1240p-8gb-512gb-dos-fpsbl-ir-cam--stylus-/"/>
    <hyperlink ref="E75" r:id="rId67" tooltip="https://alsi.kz/ru/catalog/noutbuki-ultrabuki/noutbuk-asus-b5402fva-hy0043-140-fhd-ts-ips-400nt-core-i5-1340p8gb512gbdosbl-kbdfps-90nx0/" display="https://alsi.kz/ru/catalog/noutbuki-ultrabuki/noutbuk-asus-b5402fva-hy0043-140-fhd-ts-ips-400nt-core-i5-1340p8gb512gbdosbl-kbdfps-90nx0/"/>
    <hyperlink ref="E76" r:id="rId68" tooltip="https://alsi.kz/ru/catalog/noutbuki-ultrabuki/noutbuk-asus-b5404cva-qn0083-14-wqxga-ips-500nthdri5-1335u16gb512gbdosfpsbl-kbd-kzhdir-/" display="https://alsi.kz/ru/catalog/noutbuki-ultrabuki/noutbuk-asus-b5404cva-qn0083-14-wqxga-ips-500nthdri5-1335u16gb512gbdosfpsbl-kbd-kzhdir-/"/>
    <hyperlink ref="E77" r:id="rId69" tooltip="https://alsi.kz/ru/catalog/noutbuki-ultrabuki/noutbuk-asus-b5404cva-qn0086x-14-wqxga-ips-500nthdri7-1355u16gb1tbw11pfpsbl-kbd-kzhdir/" display="https://alsi.kz/ru/catalog/noutbuki-ultrabuki/noutbuk-asus-b5404cva-qn0086x-14-wqxga-ips-500nthdri7-1355u16gb1tbw11pfpsbl-kbd-kzhdir/"/>
    <hyperlink ref="E78" r:id="rId70" tooltip="https://alsi.kz/ru/catalog/noutbuki-ultrabuki/noutbuk-asus-b5602cba-l20107x-16-wquxga-oled-core-i5-1240p8gb512gb-w11p-fps-chernyy-90nx05h1-/" display="https://alsi.kz/ru/catalog/noutbuki-ultrabuki/noutbuk-asus-b5602cba-l20107x-16-wquxga-oled-core-i5-1240p8gb512gb-w11p-fps-chernyy-90nx05h1-/"/>
    <hyperlink ref="E79" r:id="rId71" tooltip="https://alsi.kz/ru/catalog/noutbuki-ultrabuki/noutbuk-asus-b5602cba-mb0461x-16-ips-wuxga-300nti5-1240p8g-d5512g-pciew11pwifi6bt51720p-irf/" display="https://alsi.kz/ru/catalog/noutbuki-ultrabuki/noutbuk-asus-b5602cba-mb0461x-16-ips-wuxga-300nti5-1240p8g-d5512g-pciew11pwifi6bt51720p-irf/"/>
    <hyperlink ref="E80" r:id="rId72" tooltip="https://alsi.kz/ru/catalog/noutbuki-ultrabuki/noutbuk-asus-b5604cva-qy0036x-16-wqxga-ips-500nt-core-i5-1335u16gb512gbw11p-fps-bl-kbd-kzhd/" display="https://alsi.kz/ru/catalog/noutbuki-ultrabuki/noutbuk-asus-b5604cva-qy0036x-16-wqxga-ips-500nt-core-i5-1335u16gb512gbw11p-fps-bl-kbd-kzhd/"/>
    <hyperlink ref="E81" r:id="rId73" tooltip="https://alsi.kz/ru/catalog/noutbuki-ultrabuki/noutbuk-asus-b5604cva-qy0038x-16-wqxga-ips-500nt-core-i7-1355u16gb1tbw11p-fps-bl-kbd-kzhdi/" display="https://alsi.kz/ru/catalog/noutbuki-ultrabuki/noutbuk-asus-b5604cva-qy0038x-16-wqxga-ips-500nt-core-i7-1355u16gb1tbw11p-fps-bl-kbd-kzhdi/"/>
    <hyperlink ref="E82" r:id="rId74" tooltip="https://alsi.kz/ru/catalog/noutbuki-ultrabuki/noutbuk-asus-b9400cba-kc0320x-14-fhd-ips-core-i5-1235u-8gb512gb-w11p-hd-ir-wifi6ebt52-fps/" display="https://alsi.kz/ru/catalog/noutbuki-ultrabuki/noutbuk-asus-b9400cba-kc0320x-14-fhd-ips-core-i5-1235u-8gb512gb-w11p-hd-ir-wifi6ebt52-fps/"/>
    <hyperlink ref="E83" r:id="rId75" tooltip="https://alsi.kz/ru/catalog/noutbuki-ultrabuki/noutbuk-asus-b9403cva-km0243x-14-3k-oled-90hz-1610-core-i7-1355u32gb1tbw11p-fps-fhdirbl/" display="https://alsi.kz/ru/catalog/noutbuki-ultrabuki/noutbuk-asus-b9403cva-km0243x-14-3k-oled-90hz-1610-core-i7-1355u32gb1tbw11p-fps-fhdirbl/"/>
    <hyperlink ref="E84" r:id="rId76" tooltip="https://alsi.kz/ru/catalog/noutbuki-ultrabuki/noutbuk-asus-b9403cva-km0434-14-oled-wqxga-400nt-core-i5-1355u16gb-d5512gbdoswifi6e1080p-ir/" display="https://alsi.kz/ru/catalog/noutbuki-ultrabuki/noutbuk-asus-b9403cva-km0434-14-oled-wqxga-400nt-core-i5-1355u16gb-d5512gbdoswifi6e1080p-ir/"/>
    <hyperlink ref="E85" r:id="rId77" tooltip="https://alsi.kz/ru/catalog/noutbuki-ultrabuki/noutbuk-asus-e1504fa-bq164w-156-fhd-r3-7320u8gb256gbw11h-169-ips-level-60hz-90nb0zr3-m00s10/" display="https://alsi.kz/ru/catalog/noutbuki-ultrabuki/noutbuk-asus-e1504fa-bq164w-156-fhd-r3-7320u8gb256gbw11h-169-ips-level-60hz-90nb0zr3-m00s10/"/>
    <hyperlink ref="E86" r:id="rId78" tooltip="https://alsi.kz/ru/catalog/noutbuki-ultrabuki/noutbuk-asus-expertbook-b1-b1400cba-eb2088x-14-fhdcore-i3-1215u-128gb256gbw11p-chernyy-90nx0/" display="https://alsi.kz/ru/catalog/noutbuki-ultrabuki/noutbuk-asus-expertbook-b1-b1400cba-eb2088x-14-fhdcore-i3-1215u-128gb256gbw11p-chernyy-90nx0/"/>
    <hyperlink ref="E87" r:id="rId79" tooltip="https://alsi.kz/ru/catalog/noutbuki-ultrabuki/noutbuk-asus-expertbook-b1-b1500ceae-bq4023x-156-fhd-ipscore-i5-1135g7-248gb512gbw10pblack/" display="https://alsi.kz/ru/catalog/noutbuki-ultrabuki/noutbuk-asus-expertbook-b1-b1500ceae-bq4023x-156-fhd-ipscore-i5-1135g7-248gb512gbw10pblack/"/>
    <hyperlink ref="E88" r:id="rId80" tooltip="https://alsi.kz/ru/catalog/noutbuki-ultrabuki/noutbuk-asus-expertbook-b1-b1500ceae-bq4237w-156-fhd-ipscore-i5-1135g7-248gb512gbw11hbklt/" display="https://alsi.kz/ru/catalog/noutbuki-ultrabuki/noutbuk-asus-expertbook-b1-b1500ceae-bq4237w-156-fhd-ipscore-i5-1135g7-248gb512gbw11hbklt/"/>
    <hyperlink ref="E89" r:id="rId81" tooltip="https://alsi.kz/ru/catalog/noutbuki-ultrabuki/noutbuk-asus-expertbook-b5-b5602cva-l20282-16-4k-3840-x-2400-oledcore-i5-1340p-1916gb512gbn/" display="https://alsi.kz/ru/catalog/noutbuki-ultrabuki/noutbuk-asus-expertbook-b5-b5602cva-l20282-16-4k-3840-x-2400-oledcore-i5-1340p-1916gb512gbn/"/>
    <hyperlink ref="E90" r:id="rId82" tooltip="https://alsi.kz/ru/catalog/noutbuki-ultrabuki/noutbuk-asus-expertbook-l1500cda-bq0718w-90nx0401-m07560/" display="https://alsi.kz/ru/catalog/noutbuki-ultrabuki/noutbuk-asus-expertbook-l1500cda-bq0718w-90nx0401-m07560/"/>
    <hyperlink ref="E91" r:id="rId83" tooltip="https://alsi.kz/ru/catalog/noutbuki-ultrabuki/noutbuk-asus-l2502cya-bq0012-156-fhd-ips-ryzen-5-5625u8gb256gbdos-fps-bl-90nx0501-m005j0/" display="https://alsi.kz/ru/catalog/noutbuki-ultrabuki/noutbuk-asus-l2502cya-bq0012-156-fhd-ips-ryzen-5-5625u8gb256gbdos-fps-bl-90nx0501-m005j0/"/>
    <hyperlink ref="E92" r:id="rId84" tooltip="https://alsi.kz/ru/catalog/noutbuki-ultrabuki/noutbuk-asus-rog-zephyrus-g14-ga402rj-l4067w-90nr09t4-m003u0/" display="https://alsi.kz/ru/catalog/noutbuki-ultrabuki/noutbuk-asus-rog-zephyrus-g14-ga402rj-l4067w-90nr09t4-m003u0/"/>
    <hyperlink ref="E93" r:id="rId85" tooltip="https://alsi.kz/ru/catalog/noutbuki-ultrabuki/noutbuk-asus-rog-zephyrus-m16-gu603ze-ls034w-90nr0941-m003v0/" display="https://alsi.kz/ru/catalog/noutbuki-ultrabuki/noutbuk-asus-rog-zephyrus-m16-gu603ze-ls034w-90nr0941-m003v0/"/>
    <hyperlink ref="E94" r:id="rId86" tooltip="https://alsi.kz/ru/catalog/noutbuki-ultrabuki/noutbuk-asus-zenbook-15-um3504da-bn198-90nb1161-m007c0/" display="https://alsi.kz/ru/catalog/noutbuki-ultrabuki/noutbuk-asus-zenbook-15-um3504da-bn198-90nb1161-m007c0/"/>
    <hyperlink ref="E95" r:id="rId87" tooltip="https://alsi.kz/ru/catalog/noutbuki-ultrabuki/noutbuk-dell-latitude-3410-210-avkz-_23/" display="https://alsi.kz/ru/catalog/noutbuki-ultrabuki/noutbuk-dell-latitude-3410-210-avkz-_23/"/>
    <hyperlink ref="E96" r:id="rId88" tooltip="https://alsi.kz/ru/catalog/noutbuki-ultrabuki/noutbuk-dell-latitude-3520-156-fhdcore-i5-1145g78gb512gb-ssdwin11p-backlit-kb-n026l352015em/" display="https://alsi.kz/ru/catalog/noutbuki-ultrabuki/noutbuk-dell-latitude-3520-156-fhdcore-i5-1145g78gb512gb-ssdwin11p-backlit-kb-n026l352015em/"/>
    <hyperlink ref="E97" r:id="rId89" tooltip="https://alsi.kz/ru/catalog/noutbuki-ultrabuki/noutbuk-dell-latitude-5340-xcto-base-210-bgbf-2120/" display="https://alsi.kz/ru/catalog/noutbuki-ultrabuki/noutbuk-dell-latitude-5340-xcto-base-210-bgbf-2120/"/>
    <hyperlink ref="E98" r:id="rId90" tooltip="https://alsi.kz/ru/catalog/noutbuki-ultrabuki/noutbuk-dell-latitude-5400-210-arxk-1/" display="https://alsi.kz/ru/catalog/noutbuki-ultrabuki/noutbuk-dell-latitude-5400-210-arxk-1/"/>
    <hyperlink ref="E99" r:id="rId91" tooltip="https://alsi.kz/ru/catalog/noutbuki-ultrabuki/noutbuk-dell-latitude-5420-210-axvo-a5/" display="https://alsi.kz/ru/catalog/noutbuki-ultrabuki/noutbuk-dell-latitude-5420-210-axvo-a5/"/>
    <hyperlink ref="E100" r:id="rId92" tooltip="https://alsi.kz/ru/catalog/noutbuki-ultrabuki/noutbuk-dell-latitude-5520-210-axvq-1/" display="https://alsi.kz/ru/catalog/noutbuki-ultrabuki/noutbuk-dell-latitude-5520-210-axvq-1/"/>
    <hyperlink ref="E101" r:id="rId93" tooltip="https://alsi.kz/ru/catalog/noutbuki-ultrabuki/noutbuk-dell-latitude-5520-210-axvq-111/" display="https://alsi.kz/ru/catalog/noutbuki-ultrabuki/noutbuk-dell-latitude-5520-210-axvq-111/"/>
    <hyperlink ref="E102" r:id="rId94" tooltip="https://alsi.kz/ru/catalog/noutbuki-ultrabuki/noutbuk-dell-latitude-5520-156-fhdcore-i5-1135g78-gb256-gb-ssdw11p-210-axvq-4/" display="https://alsi.kz/ru/catalog/noutbuki-ultrabuki/noutbuk-dell-latitude-5520-156-fhdcore-i5-1135g78-gb256-gb-ssdw11p-210-axvq-4/"/>
    <hyperlink ref="E103" r:id="rId95" tooltip="https://alsi.kz/ru/catalog/noutbuki-ultrabuki/noutbuk-dell-latitude-5520-210-axvq-4-156fhd-core-i5-1135g78gb256gbw11pgreyfpssmartcard-/" display="https://alsi.kz/ru/catalog/noutbuki-ultrabuki/noutbuk-dell-latitude-5520-210-axvq-4-156fhd-core-i5-1135g78gb256gbw11pgreyfpssmartcard-/"/>
    <hyperlink ref="E104" r:id="rId96" tooltip="https://alsi.kz/ru/catalog/noutbuki-ultrabuki/noutbuk-dell-latitude-5530-210-bewb_1234-k225049/" display="https://alsi.kz/ru/catalog/noutbuki-ultrabuki/noutbuk-dell-latitude-5530-210-bewb_1234-k225049/"/>
    <hyperlink ref="E105" r:id="rId97" tooltip="https://alsi.kz/ru/catalog/noutbuki-ultrabuki/noutbuk-dell-vostro-3420-14-fhdcore-i5-1235u8gb256gb-ssdw11p-backlit-kb-n2700pvnb3420emea01_/" display="https://alsi.kz/ru/catalog/noutbuki-ultrabuki/noutbuk-dell-vostro-3420-14-fhdcore-i5-1235u8gb256gb-ssdw11p-backlit-kb-n2700pvnb3420emea01_/"/>
    <hyperlink ref="E106" r:id="rId98" tooltip="https://alsi.kz/ru/catalog/noutbuki-ultrabuki/noutbuk-dell-vostro-3420-14-fhdcore-i5-1235u16gb512gb-ssdw11p-backlit-kb-n4340pvnb3420emea01/" display="https://alsi.kz/ru/catalog/noutbuki-ultrabuki/noutbuk-dell-vostro-3420-14-fhdcore-i5-1235u16gb512gb-ssdw11p-backlit-kb-n4340pvnb3420emea01/"/>
    <hyperlink ref="E107" r:id="rId99" tooltip="https://alsi.kz/ru/catalog/noutbuki-ultrabuki/noutbuk-dell-vostro-3500-210-axud_1-k217645/" display="https://alsi.kz/ru/catalog/noutbuki-ultrabuki/noutbuk-dell-vostro-3500-210-axud_1-k217645/"/>
    <hyperlink ref="E108" r:id="rId100" tooltip="https://alsi.kz/ru/catalog/noutbuki-ultrabuki/noutbuk-dell-vostro-3510-210-azzu_1/" display="https://alsi.kz/ru/catalog/noutbuki-ultrabuki/noutbuk-dell-vostro-3510-210-azzu_1/"/>
    <hyperlink ref="E109" r:id="rId101" tooltip="https://alsi.kz/ru/catalog/noutbuki-ultrabuki/noutbuk-dell-vostro-3510-210-azzu-a5-rpq/" display="https://alsi.kz/ru/catalog/noutbuki-ultrabuki/noutbuk-dell-vostro-3510-210-azzu-a5-rpq/"/>
    <hyperlink ref="E110" r:id="rId102" tooltip="https://alsi.kz/ru/catalog/noutbuki-ultrabuki/noutbuk-dell-vostro-3510-210-azzu-a6/" display="https://alsi.kz/ru/catalog/noutbuki-ultrabuki/noutbuk-dell-vostro-3510-210-azzu-a6/"/>
    <hyperlink ref="E111" r:id="rId103" tooltip="https://alsi.kz/ru/catalog/noutbuki-ultrabuki/noutbuk-dell-vostro-3510-n8034vn3510emea01_2201-210-azzu_02/" display="https://alsi.kz/ru/catalog/noutbuki-ultrabuki/noutbuk-dell-vostro-3510-n8034vn3510emea01_2201-210-azzu_02/"/>
    <hyperlink ref="E112" r:id="rId104" tooltip="https://alsi.kz/ru/catalog/noutbuki-ultrabuki/noutbuk-dell-vostro-3520-210-becx_2/" display="https://alsi.kz/ru/catalog/noutbuki-ultrabuki/noutbuk-dell-vostro-3520-210-becx_2/"/>
    <hyperlink ref="E113" r:id="rId105" tooltip="https://alsi.kz/ru/catalog/noutbuki-ultrabuki/noutbuk-dell-vostro-3520-210-becx_3/" display="https://alsi.kz/ru/catalog/noutbuki-ultrabuki/noutbuk-dell-vostro-3520-210-becx_3/"/>
    <hyperlink ref="E114" r:id="rId106" tooltip="https://alsi.kz/ru/catalog/noutbuki-ultrabuki/noutbuk-dell-vostro-3520-210-becx_4/" display="https://alsi.kz/ru/catalog/noutbuki-ultrabuki/noutbuk-dell-vostro-3520-210-becx_4/"/>
    <hyperlink ref="E115" r:id="rId107" tooltip="https://alsi.kz/ru/catalog/noutbuki-ultrabuki/noutbuk-dell-vostro-3520-210-becx_5/" display="https://alsi.kz/ru/catalog/noutbuki-ultrabuki/noutbuk-dell-vostro-3520-210-becx_5/"/>
    <hyperlink ref="E116" r:id="rId108" tooltip="https://alsi.kz/ru/catalog/noutbuki-ultrabuki/noutbuk-dell-vostro-3520-210-becx_6/" display="https://alsi.kz/ru/catalog/noutbuki-ultrabuki/noutbuk-dell-vostro-3520-210-becx_6/"/>
    <hyperlink ref="E117" r:id="rId109" tooltip="https://alsi.kz/ru/catalog/noutbuki-ultrabuki/noutbuk-dell-vostro-3520-156-fhdcore-i7-1255u16gb512gb-ssdw11p-n5305pvnb3520emea01/" display="https://alsi.kz/ru/catalog/noutbuki-ultrabuki/noutbuk-dell-vostro-3520-156-fhdcore-i7-1255u16gb512gb-ssdw11p-n5305pvnb3520emea01/"/>
    <hyperlink ref="E118" r:id="rId110" tooltip="https://alsi.kz/ru/catalog/noutbuki-ultrabuki/noutbuk-dell-vostro-5410-n4000cvn5410emea01_2205-210-ayro_02/" display="https://alsi.kz/ru/catalog/noutbuki-ultrabuki/noutbuk-dell-vostro-5410-n4000cvn5410emea01_2205-210-ayro_02/"/>
    <hyperlink ref="E119" r:id="rId111" tooltip="https://alsi.kz/ru/catalog/noutbuki-ultrabuki/noutbuk-dell-vostro-5410-14-fhd-core-i5-11300h16gb-2x8gb512gb-ssd-w11p-backlit-kb-n5003vn5/" display="https://alsi.kz/ru/catalog/noutbuki-ultrabuki/noutbuk-dell-vostro-5410-14-fhd-core-i5-11300h16gb-2x8gb512gb-ssd-w11p-backlit-kb-n5003vn5/"/>
    <hyperlink ref="E120" r:id="rId112" tooltip="https://alsi.kz/ru/catalog/noutbuki-ultrabuki/noutbuk-dell-vostro-notebook-3500-210-axud_12/" display="https://alsi.kz/ru/catalog/noutbuki-ultrabuki/noutbuk-dell-vostro-notebook-3500-210-axud_12/"/>
    <hyperlink ref="E121" r:id="rId113" tooltip="https://alsi.kz/ru/catalog/noutbuki-ultrabuki/noutbuk-gigabyte-aorus-15-bsf-156-qhd-165hz-core-i7-13700h-16gb-1tb-rtx4070-dos-bsf-73kz754/" display="https://alsi.kz/ru/catalog/noutbuki-ultrabuki/noutbuk-gigabyte-aorus-15-bsf-156-qhd-165hz-core-i7-13700h-16gb-1tb-rtx4070-dos-bsf-73kz754/"/>
    <hyperlink ref="E122" r:id="rId114" tooltip="https://alsi.kz/ru/catalog/noutbuki-ultrabuki/noutbuk-hp-250-g9-156-fhd-sva-core-i5-1235u-8gb-ddr4-3200-256gb-ssd-w11p-asteroid-silver--t/" display="https://alsi.kz/ru/catalog/noutbuki-ultrabuki/noutbuk-hp-250-g9-156-fhd-sva-core-i5-1235u-8gb-ddr4-3200-256gb-ssd-w11p-asteroid-silver--t/"/>
    <hyperlink ref="E123" r:id="rId115" tooltip="https://alsi.kz/ru/catalog/noutbuki-ultrabuki/noutbuk-hp-470-g8-439q9eabja-k224112/" display="https://alsi.kz/ru/catalog/noutbuki-ultrabuki/noutbuk-hp-470-g8-439q9eabja-k224112/"/>
    <hyperlink ref="E124" r:id="rId116" tooltip="https://alsi.kz/ru/catalog/noutbuki-ultrabuki/noutbuk-hp-elitebook-830-g9-133-wuxga-uwva-core-i5-1245u8gb256gbw11p-blit-prem-kbd-6f6q3ea/" display="https://alsi.kz/ru/catalog/noutbuki-ultrabuki/noutbuk-hp-elitebook-830-g9-133-wuxga-uwva-core-i5-1245u8gb256gbw11p-blit-prem-kbd-6f6q3ea/"/>
    <hyperlink ref="E125" r:id="rId117" tooltip="https://alsi.kz/ru/catalog/noutbuki-ultrabuki/noutbuk-hp-elitebook-840-g9-14-wuxga-uwva-core-i5-1235u-8gb-256gb-w11p-5mp-ir-5p6r6ea/" display="https://alsi.kz/ru/catalog/noutbuki-ultrabuki/noutbuk-hp-elitebook-840-g9-14-wuxga-uwva-core-i5-1235u-8gb-256gb-w11p-5mp-ir-5p6r6ea/"/>
    <hyperlink ref="E126" r:id="rId118" tooltip="https://alsi.kz/ru/catalog/noutbuki-ultrabuki/noutbuk-hp-elitebook-860-g9-16-wxga-core-i5-1235u-138gb512gbw11p-6f6e5eauuq/" display="https://alsi.kz/ru/catalog/noutbuki-ultrabuki/noutbuk-hp-elitebook-860-g9-16-wxga-core-i5-1235u-138gb512gbw11p-6f6e5eauuq/"/>
    <hyperlink ref="E127" r:id="rId119" tooltip="https://alsi.kz/ru/catalog/noutbuki-ultrabuki/noutbuk-hp-elitebook-860-g9-16-wuxga-core-i7-1255u-16gb-512gb-ssd-w11pdwngrw10p-6f700ea/" display="https://alsi.kz/ru/catalog/noutbuki-ultrabuki/noutbuk-hp-elitebook-860-g9-16-wuxga-core-i7-1255u-16gb-512gb-ssd-w11pdwngrw10p-6f700ea/"/>
    <hyperlink ref="E128" r:id="rId120" tooltip="https://alsi.kz/ru/catalog/noutbuki-ultrabuki/noutbuk-hp-envy-x360-convertible-13-bf0026ci-133-oled-28k-core-i7-1250u16gb512gb-w11h-809p4e/" display="https://alsi.kz/ru/catalog/noutbuki-ultrabuki/noutbuk-hp-envy-x360-convertible-13-bf0026ci-133-oled-28k-core-i7-1250u16gb512gb-w11h-809p4e/"/>
    <hyperlink ref="E129" r:id="rId121" tooltip="https://alsi.kz/ru/catalog/noutbuki-ultrabuki/noutbuk-hp-europe-250-g10-8a5c9eabja/" display="https://alsi.kz/ru/catalog/noutbuki-ultrabuki/noutbuk-hp-europe-250-g10-8a5c9eabja/"/>
    <hyperlink ref="E130" r:id="rId122" tooltip="https://alsi.kz/ru/catalog/noutbuki-ultrabuki/noutbuk-hp-europe-250-g10-8a5j1eabja/" display="https://alsi.kz/ru/catalog/noutbuki-ultrabuki/noutbuk-hp-europe-250-g10-8a5j1eabja/"/>
    <hyperlink ref="E131" r:id="rId123" tooltip="https://alsi.kz/ru/catalog/noutbuki-ultrabuki/noutbuk-hp-europe-250-g7-197u0eaacb/" display="https://alsi.kz/ru/catalog/noutbuki-ultrabuki/noutbuk-hp-europe-250-g7-197u0eaacb/"/>
    <hyperlink ref="E132" r:id="rId124" tooltip="https://alsi.kz/ru/catalog/noutbuki-ultrabuki/noutbuk-hp-europe-250-g9-6q905esbja/" display="https://alsi.kz/ru/catalog/noutbuki-ultrabuki/noutbuk-hp-europe-250-g9-6q905esbja/"/>
    <hyperlink ref="E133" r:id="rId125" tooltip="https://alsi.kz/ru/catalog/noutbuki-ultrabuki/noutbuk-hp-europe-250-g9-777j4esbja/" display="https://alsi.kz/ru/catalog/noutbuki-ultrabuki/noutbuk-hp-europe-250-g9-777j4esbja/"/>
    <hyperlink ref="E134" r:id="rId126" tooltip="https://alsi.kz/ru/catalog/noutbuki-ultrabuki/noutbuk-hp-europe-250-g9-9b9d9eabja/" display="https://alsi.kz/ru/catalog/noutbuki-ultrabuki/noutbuk-hp-europe-250-g9-9b9d9eabja/"/>
    <hyperlink ref="E135" r:id="rId127" tooltip="https://alsi.kz/ru/catalog/noutbuki-ultrabuki/noutbuk-hp-europe-470-g8-439q9eaacb/" display="https://alsi.kz/ru/catalog/noutbuki-ultrabuki/noutbuk-hp-europe-470-g8-439q9eaacb/"/>
    <hyperlink ref="E136" r:id="rId128" tooltip="https://alsi.kz/ru/catalog/noutbuki-ultrabuki/noutbuk-hp-europe-probook-440-g8-2r9e7eaacb/" display="https://alsi.kz/ru/catalog/noutbuki-ultrabuki/noutbuk-hp-europe-probook-440-g8-2r9e7eaacb/"/>
    <hyperlink ref="E137" r:id="rId129" tooltip="https://alsi.kz/ru/catalog/noutbuki-ultrabuki/noutbuk-hp-europe-probook-440-g8-2x7q8eaacb/" display="https://alsi.kz/ru/catalog/noutbuki-ultrabuki/noutbuk-hp-europe-probook-440-g8-2x7q8eaacb/"/>
    <hyperlink ref="E138" r:id="rId130" tooltip="https://alsi.kz/ru/catalog/noutbuki-ultrabuki/noutbuk-hp-europe-probook-450-g10-817t0eabja/" display="https://alsi.kz/ru/catalog/noutbuki-ultrabuki/noutbuk-hp-europe-probook-450-g10-817t0eabja/"/>
    <hyperlink ref="E139" r:id="rId131" tooltip="https://alsi.kz/ru/catalog/noutbuki-ultrabuki/noutbuk-hp-europe-probook-450-g10-85b31eabja/" display="https://alsi.kz/ru/catalog/noutbuki-ultrabuki/noutbuk-hp-europe-probook-450-g10-85b31eabja/"/>
    <hyperlink ref="E140" r:id="rId132" tooltip="https://alsi.kz/ru/catalog/noutbuki-ultrabuki/noutbuk-hp-europe-probook-450-g8-150d0eaacb/" display="https://alsi.kz/ru/catalog/noutbuki-ultrabuki/noutbuk-hp-europe-probook-450-g8-150d0eaacb/"/>
    <hyperlink ref="E141" r:id="rId133" tooltip="https://alsi.kz/ru/catalog/noutbuki-ultrabuki/noutbuk-hp-europe-probook-450-g8-1a893avtc6/" display="https://alsi.kz/ru/catalog/noutbuki-ultrabuki/noutbuk-hp-europe-probook-450-g8-1a893avtc6/"/>
    <hyperlink ref="E142" r:id="rId134" tooltip="https://alsi.kz/ru/catalog/noutbuki-ultrabuki/noutbuk-hp-europe-probook-450-g8-1a896avtc3/" display="https://alsi.kz/ru/catalog/noutbuki-ultrabuki/noutbuk-hp-europe-probook-450-g8-1a896avtc3/"/>
    <hyperlink ref="E143" r:id="rId135" tooltip="https://alsi.kz/ru/catalog/noutbuki-ultrabuki/noutbuk-hp-europe-probook-450-g8-2r9c0eaacb/" display="https://alsi.kz/ru/catalog/noutbuki-ultrabuki/noutbuk-hp-europe-probook-450-g8-2r9c0eaacb/"/>
    <hyperlink ref="E144" r:id="rId136" tooltip="https://alsi.kz/ru/catalog/noutbuki-ultrabuki/noutbuk-hp-europe-probook-450-g8-2r9d6eaacb/" display="https://alsi.kz/ru/catalog/noutbuki-ultrabuki/noutbuk-hp-europe-probook-450-g8-2r9d6eaacb/"/>
    <hyperlink ref="E145" r:id="rId137" tooltip="https://alsi.kz/ru/catalog/noutbuki-ultrabuki/noutbuk-hp-europe-probook-450-g9-674n0avtc4/" display="https://alsi.kz/ru/catalog/noutbuki-ultrabuki/noutbuk-hp-europe-probook-450-g9-674n0avtc4/"/>
    <hyperlink ref="E146" r:id="rId138" tooltip="https://alsi.kz/ru/catalog/noutbuki-ultrabuki/noutbuk-hp-europe-probook-450-g9-6f2m1eauuq/" display="https://alsi.kz/ru/catalog/noutbuki-ultrabuki/noutbuk-hp-europe-probook-450-g9-6f2m1eauuq/"/>
    <hyperlink ref="E147" r:id="rId139" tooltip="https://alsi.kz/ru/catalog/noutbuki-ultrabuki/noutbuk-hp-europe-probook-470-g8-2w3n6avtc/" display="https://alsi.kz/ru/catalog/noutbuki-ultrabuki/noutbuk-hp-europe-probook-470-g8-2w3n6avtc/"/>
    <hyperlink ref="E148" r:id="rId140" tooltip="https://alsi.kz/ru/catalog/noutbuki-ultrabuki/noutbuk-hp-probook-440-g8-14-fhd-uwva-core-i7-1165g7-8gb-256gb-w10p-fps-2x7q9ea/" display="https://alsi.kz/ru/catalog/noutbuki-ultrabuki/noutbuk-hp-probook-440-g8-14-fhd-uwva-core-i7-1165g7-8gb-256gb-w10p-fps-2x7q9ea/"/>
    <hyperlink ref="E149" r:id="rId141" tooltip="https://alsi.kz/ru/catalog/noutbuki-ultrabuki/noutbuk-hp-probook-440-g914-fhd-core-i5-1235u-8gb-256gb-w11p-6a1x5ea/" display="https://alsi.kz/ru/catalog/noutbuki-ultrabuki/noutbuk-hp-probook-440-g914-fhd-core-i5-1235u-8gb-256gb-w11p-6a1x5ea/"/>
    <hyperlink ref="E150" r:id="rId142" tooltip="https://alsi.kz/ru/catalog/noutbuki-ultrabuki/noutbuk-hp-probook-440-g9-14-fhd-core-i5-1235u8-gb256-gb-windows-6f1e7eabja/" display="https://alsi.kz/ru/catalog/noutbuki-ultrabuki/noutbuk-hp-probook-440-g9-14-fhd-core-i5-1235u8-gb256-gb-windows-6f1e7eabja/"/>
    <hyperlink ref="E151" r:id="rId143" tooltip="https://alsi.kz/ru/catalog/noutbuki-ultrabuki/noutbuk-hp-probook-450-g9-156-fhd-uwva-core-i7-1255u-16gb-ddr4-3200512gbw11p-backlit-6a1t9ea/" display="https://alsi.kz/ru/catalog/noutbuki-ultrabuki/noutbuk-hp-probook-450-g9-156-fhd-uwva-core-i7-1255u-16gb-ddr4-3200512gbw11p-backlit-6a1t9ea/"/>
    <hyperlink ref="E152" r:id="rId144" tooltip="https://alsi.kz/ru/catalog/noutbuki-ultrabuki/noutbuk-hp-probook-450-g9-156-fhd-core-i7-1255u8-gb512-gb-dos-6f1e5eabja/" display="https://alsi.kz/ru/catalog/noutbuki-ultrabuki/noutbuk-hp-probook-450-g9-156-fhd-core-i7-1255u8-gb512-gb-dos-6f1e5eabja/"/>
    <hyperlink ref="E153" r:id="rId145" tooltip="https://alsi.kz/ru/catalog/noutbuki-ultrabuki/noutbuk-hp-probook-450-g9-156-fhdcore-i7-1255u-178gb512gbw11p-6s6j8eauuq/" display="https://alsi.kz/ru/catalog/noutbuki-ultrabuki/noutbuk-hp-probook-450-g9-156-fhdcore-i7-1255u-178gb512gbw11p-6s6j8eauuq/"/>
    <hyperlink ref="E154" r:id="rId146" tooltip="https://alsi.kz/ru/catalog/noutbuki-ultrabuki/noutbuk-hp-probook-450-g9-156-fhdcore-i5-1235u-138gb256gb-w11p-k228863/" display="https://alsi.kz/ru/catalog/noutbuki-ultrabuki/noutbuk-hp-probook-450-g9-156-fhdcore-i5-1235u-138gb256gb-w11p-k228863/"/>
    <hyperlink ref="E155" r:id="rId147" tooltip="https://alsi.kz/ru/catalog/noutbuki-ultrabuki/noutbuk-hp-probook-455-g9-156-fhd-ryzen-7-5825u-208gb256gb-w11p-6f1u9eauuq/" display="https://alsi.kz/ru/catalog/noutbuki-ultrabuki/noutbuk-hp-probook-455-g9-156-fhd-ryzen-7-5825u-208gb256gb-w11p-6f1u9eauuq/"/>
    <hyperlink ref="E156" r:id="rId148" tooltip="https://alsi.kz/ru/catalog/noutbuki-ultrabuki/noutbuk-hp-zbook-15-g7-mws-2x3q7ecbundle1-k214356/" display="https://alsi.kz/ru/catalog/noutbuki-ultrabuki/noutbuk-hp-zbook-15-g7-mws-2x3q7ecbundle1-k214356/"/>
    <hyperlink ref="E157" r:id="rId149" tooltip="https://alsi.kz/ru/catalog/noutbuki-ultrabuki/noutbuk-lenovo-legion-7-16irx9-1632kcore-i7-14700hx32gb1tb-rtx4070-8gb-dos-83fd0043rk/" display="https://alsi.kz/ru/catalog/noutbuki-ultrabuki/noutbuk-lenovo-legion-7-16irx9-1632kcore-i7-14700hx32gb1tb-rtx4070-8gb-dos-83fd0043rk/"/>
    <hyperlink ref="E158" r:id="rId150" tooltip="https://alsi.kz/ru/catalog/noutbuki-ultrabuki/noutbuk-lenovo-thinkbook-14-g4-aba-14-fhdryzen-5-5625u8gb256gbw11p-21dk000aru/" display="https://alsi.kz/ru/catalog/noutbuki-ultrabuki/noutbuk-lenovo-thinkbook-14-g4-aba-14-fhdryzen-5-5625u8gb256gbw11p-21dk000aru/"/>
    <hyperlink ref="E159" r:id="rId151" tooltip="https://alsi.kz/ru/catalog/noutbuki-ultrabuki/noutbuk-lenovo-thinkbook-14-g6-irl-14-wuxgacore-i7-13700h16gb512gbw11p-21kg004sru/" display="https://alsi.kz/ru/catalog/noutbuki-ultrabuki/noutbuk-lenovo-thinkbook-14-g6-irl-14-wuxgacore-i7-13700h16gb512gbw11p-21kg004sru/"/>
    <hyperlink ref="E160" r:id="rId152" tooltip="https://alsi.kz/ru/catalog/noutbuki-ultrabuki/noutbuk-lenovo-thinkbook-15-g2-itl-fps-20ve0007ru/" display="https://alsi.kz/ru/catalog/noutbuki-ultrabuki/noutbuk-lenovo-thinkbook-15-g2-itl-fps-20ve0007ru/"/>
    <hyperlink ref="E161" r:id="rId153" tooltip="https://alsi.kz/ru/catalog/noutbuki-ultrabuki/noutbuk-lenovo-thinkbook-15-g2-itl-156fhdcore-i3-1115g48gb3200256gb-ssddosfps-20ve0054ru/" display="https://alsi.kz/ru/catalog/noutbuki-ultrabuki/noutbuk-lenovo-thinkbook-15-g2-itl-156fhdcore-i3-1115g48gb3200256gb-ssddosfps-20ve0054ru/"/>
    <hyperlink ref="E162" r:id="rId154" tooltip="https://alsi.kz/ru/catalog/noutbuki-ultrabuki/noutbuk-lenovo-thinkbook-15-g2-itl-core-i5-1135g7-8gb-512gb-mx450-2gb-w10p-20ves01f00/" display="https://alsi.kz/ru/catalog/noutbuki-ultrabuki/noutbuk-lenovo-thinkbook-15-g2-itl-core-i5-1135g7-8gb-512gb-mx450-2gb-w10p-20ves01f00/"/>
    <hyperlink ref="E163" r:id="rId155" tooltip="https://alsi.kz/ru/catalog/noutbuki-ultrabuki/noutbuk-lenovo-thinkbook-15-g4-iap-156-fhdcore-i5-1235u8gb256gb-ssdw11p-21dj000cua/" display="https://alsi.kz/ru/catalog/noutbuki-ultrabuki/noutbuk-lenovo-thinkbook-15-g4-iap-156-fhdcore-i5-1235u8gb256gb-ssdw11p-21dj000cua/"/>
    <hyperlink ref="E164" r:id="rId156" tooltip="https://alsi.kz/ru/catalog/noutbuki-ultrabuki/noutbuk-lenovo-thinkbook-16-g4-iap-16-wqxgacore-i5-12500h16gb512gb-ssdrtx2050w11p-21cy001pr/" display="https://alsi.kz/ru/catalog/noutbuki-ultrabuki/noutbuk-lenovo-thinkbook-16-g4-iap-16-wqxgacore-i5-12500h16gb512gb-ssdrtx2050w11p-21cy001pr/"/>
    <hyperlink ref="E165" r:id="rId157" tooltip="https://alsi.kz/ru/catalog/noutbuki-ultrabuki/noutbuk-lenovo-thinkbook-16-g6-abp-160wuxgaryzen-7-7730u16gb512gbdos-21kk001fru/" display="https://alsi.kz/ru/catalog/noutbuki-ultrabuki/noutbuk-lenovo-thinkbook-16-g6-abp-160wuxgaryzen-7-7730u16gb512gbdos-21kk001fru/"/>
    <hyperlink ref="E166" r:id="rId158" tooltip="https://alsi.kz/ru/catalog/noutbuki-ultrabuki/noutbuk-lenovo-thinkbook-16-g6-irl-16-wuxgacore-i5-1335u16gb512gbw11p-21kh001qru/" display="https://alsi.kz/ru/catalog/noutbuki-ultrabuki/noutbuk-lenovo-thinkbook-16-g6-irl-16-wuxgacore-i5-1335u16gb512gbw11p-21kh001qru/"/>
    <hyperlink ref="E167" r:id="rId159" tooltip="https://alsi.kz/ru/catalog/noutbuki-ultrabuki/noutbuk-lenovo-thinkbook-16-g6-irl-16-wuxgacore-i7-13700h16gb512gb-w11p-21kh001vru/" display="https://alsi.kz/ru/catalog/noutbuki-ultrabuki/noutbuk-lenovo-thinkbook-16-g6-irl-16-wuxgacore-i7-13700h16gb512gb-w11p-21kh001vru/"/>
    <hyperlink ref="E168" r:id="rId160" tooltip="https://alsi.kz/ru/catalog/noutbuki-ultrabuki/noutbuk-lenovo-thinkbook-16-g6-irl-16-wuxgacore-i5-1335u16gb512gbdos-21kh0020ru/" display="https://alsi.kz/ru/catalog/noutbuki-ultrabuki/noutbuk-lenovo-thinkbook-16-g6-irl-16-wuxgacore-i5-1335u16gb512gbdos-21kh0020ru/"/>
    <hyperlink ref="E169" r:id="rId161" tooltip="https://alsi.kz/ru/catalog/noutbuki-ultrabuki/noutbuk-lenovo-thinkpad-e14-gen-5-14-wuxgacore-i5-1335u8gb512gbdos-21jk0003rt/" display="https://alsi.kz/ru/catalog/noutbuki-ultrabuki/noutbuk-lenovo-thinkpad-e14-gen-5-14-wuxgacore-i5-1335u8gb512gbdos-21jk0003rt/"/>
    <hyperlink ref="E170" r:id="rId162" tooltip="https://alsi.kz/ru/catalog/noutbuki-ultrabuki/noutbuk-lenovo-thinkpad-e14-gen-5-14-wuxgacore-i5-1335u16gb512gbdos-21jk0005rt/" display="https://alsi.kz/ru/catalog/noutbuki-ultrabuki/noutbuk-lenovo-thinkpad-e14-gen-5-14-wuxgacore-i5-1335u16gb512gbdos-21jk0005rt/"/>
    <hyperlink ref="E171" r:id="rId163" tooltip="https://alsi.kz/ru/catalog/noutbuki-ultrabuki/noutbuk-lenovo-thinkpad-e14-gen-5-14-wuxgacore-i7-1355u16gb512gbdos-21jk0006rt/" display="https://alsi.kz/ru/catalog/noutbuki-ultrabuki/noutbuk-lenovo-thinkpad-e14-gen-5-14-wuxgacore-i7-1355u16gb512gbdos-21jk0006rt/"/>
    <hyperlink ref="E172" r:id="rId164" tooltip="https://alsi.kz/ru/catalog/noutbuki-ultrabuki/noutbuk-lenovo-thinkpad-e14-gen-5-14-wuxgaryzen-7-7730u16gb512gbw11p-21jr0001rt/" display="https://alsi.kz/ru/catalog/noutbuki-ultrabuki/noutbuk-lenovo-thinkpad-e14-gen-5-14-wuxgaryzen-7-7730u16gb512gbw11p-21jr0001rt/"/>
    <hyperlink ref="E173" r:id="rId165" tooltip="https://alsi.kz/ru/catalog/noutbuki-ultrabuki/noutbuk-lenovo-thinkpad-e14-gen-5-14-wuxgaryzen-5-7530u16gb512gbdos-21jr0009rt/" display="https://alsi.kz/ru/catalog/noutbuki-ultrabuki/noutbuk-lenovo-thinkpad-e14-gen-5-14-wuxgaryzen-5-7530u16gb512gbdos-21jr0009rt/"/>
    <hyperlink ref="E174" r:id="rId166" tooltip="https://alsi.kz/ru/catalog/noutbuki-ultrabuki/noutbuk-lenovo-thinkpad-e15-g4-156-fhd-core-i3-1215u-8gb-256gb-dos-fps-21e6005xrt/" display="https://alsi.kz/ru/catalog/noutbuki-ultrabuki/noutbuk-lenovo-thinkpad-e15-g4-156-fhd-core-i3-1215u-8gb-256gb-dos-fps-21e6005xrt/"/>
    <hyperlink ref="E175" r:id="rId167" tooltip="https://alsi.kz/ru/catalog/noutbuki-ultrabuki/noutbuk-lenovo-thinkpad-e15-gen-2-156-fhd-i3-1115g4-8-gb-ddr4-3200mhz-256-gb-ssd-windows-10-pro-1y/" display="https://alsi.kz/ru/catalog/noutbuki-ultrabuki/noutbuk-lenovo-thinkpad-e15-gen-2-156-fhd-i3-1115g4-8-gb-ddr4-3200mhz-256-gb-ssd-windows-10-pro-1y/"/>
    <hyperlink ref="E176" r:id="rId168" tooltip="https://alsi.kz/ru/catalog/noutbuki-ultrabuki/noutbuk-lenovo-thinkpad-e15-gen-4-156-fhd-core-i5-1235u-256gb-w11p-21e7s3aj00/" display="https://alsi.kz/ru/catalog/noutbuki-ultrabuki/noutbuk-lenovo-thinkpad-e15-gen-4-156-fhd-core-i5-1235u-256gb-w11p-21e7s3aj00/"/>
    <hyperlink ref="E177" r:id="rId169" tooltip="https://alsi.kz/ru/catalog/noutbuki-ultrabuki/noutbuk-lenovo-thinkpad-e16-gen-1-16-wuxgacore-i5-1335u16gb512gbdos-21jn009drt/" display="https://alsi.kz/ru/catalog/noutbuki-ultrabuki/noutbuk-lenovo-thinkpad-e16-gen-1-16-wuxgacore-i5-1335u16gb512gbdos-21jn009drt/"/>
    <hyperlink ref="E178" r:id="rId170" tooltip="https://alsi.kz/ru/catalog/noutbuki-ultrabuki/noutbuk-lenovo-thinkpad-e16-gen-1-core-i5-1335u8gb512gbdos-21jn009krt/" display="https://alsi.kz/ru/catalog/noutbuki-ultrabuki/noutbuk-lenovo-thinkpad-e16-gen-1-core-i5-1335u8gb512gbdos-21jn009krt/"/>
    <hyperlink ref="E179" r:id="rId171" tooltip="https://alsi.kz/ru/catalog/noutbuki-ultrabuki/noutbuk-lenovo-thinkpad-e16-gen-1-16-wuxgacore-i7-1355u16gb1tbdos-21jn009lrt/" display="https://alsi.kz/ru/catalog/noutbuki-ultrabuki/noutbuk-lenovo-thinkpad-e16-gen-1-16-wuxgacore-i7-1355u16gb1tbdos-21jn009lrt/"/>
    <hyperlink ref="E180" r:id="rId172" tooltip="https://alsi.kz/ru/catalog/noutbuki-ultrabuki/noutbuk-lenovo-thinkpad-l14-gen-3-14-fhdcore-i5-1235u8gb256gbw11p-21c1003nrt/" display="https://alsi.kz/ru/catalog/noutbuki-ultrabuki/noutbuk-lenovo-thinkpad-l14-gen-3-14-fhdcore-i5-1235u8gb256gbw11p-21c1003nrt/"/>
    <hyperlink ref="E181" r:id="rId173" tooltip="https://alsi.kz/ru/catalog/noutbuki-ultrabuki/noutbuk-lenovo-thinkpad-l15-gen-4-156-fhd-core-i7-1335u16gb512gb-dos-21h30064rt/" display="https://alsi.kz/ru/catalog/noutbuki-ultrabuki/noutbuk-lenovo-thinkpad-l15-gen-4-156-fhd-core-i7-1335u16gb512gb-dos-21h30064rt/"/>
    <hyperlink ref="E182" r:id="rId174" tooltip="https://alsi.kz/ru/catalog/noutbuki-ultrabuki/noutbuk-lenovo-thinkpad-t14-gen-3-14-wuxga-core-i5-1235u8gb256gb-ssdw11p-21ah00fgrt/" display="https://alsi.kz/ru/catalog/noutbuki-ultrabuki/noutbuk-lenovo-thinkpad-t14-gen-3-14-wuxga-core-i5-1235u8gb256gb-ssdw11p-21ah00fgrt/"/>
    <hyperlink ref="E183" r:id="rId175" tooltip="https://alsi.kz/ru/catalog/noutbuki-ultrabuki/noutbuk-lenovo-thinkpad-x1-carbon-gen-11-14-wuxgacore-i7-1355u16gb1tbltedos-21hm00aprt/" display="https://alsi.kz/ru/catalog/noutbuki-ultrabuki/noutbuk-lenovo-thinkpad-x1-carbon-gen-11-14-wuxgacore-i7-1355u16gb1tbltedos-21hm00aprt/"/>
    <hyperlink ref="E184" r:id="rId176" tooltip="https://alsi.kz/ru/catalog/noutbuki-ultrabuki/noutbuk-lenovo-v14-g4-amn-14-fhdryzen-5-7520u16gb512gb-dos-82yt00luru/" display="https://alsi.kz/ru/catalog/noutbuki-ultrabuki/noutbuk-lenovo-v14-g4-amn-14-fhdryzen-5-7520u16gb512gb-dos-82yt00luru/"/>
    <hyperlink ref="E185" r:id="rId177" tooltip="https://alsi.kz/ru/catalog/noutbuki-ultrabuki/noutbuk-lenovo-v15-g2-ijl-156-fhdceleron-n45004gb256gb-dos-82qy00phru/" display="https://alsi.kz/ru/catalog/noutbuki-ultrabuki/noutbuk-lenovo-v15-g2-ijl-156-fhdceleron-n45004gb256gb-dos-82qy00phru/"/>
    <hyperlink ref="E186" r:id="rId178" tooltip="https://alsi.kz/ru/catalog/noutbuki-ultrabuki/noutbuk-lenovo-v15-g4-amn-156-fhdathlon-silver-7120u8gb256gb-dos-82yu0044ru/" display="https://alsi.kz/ru/catalog/noutbuki-ultrabuki/noutbuk-lenovo-v15-g4-amn-156-fhdathlon-silver-7120u8gb256gb-dos-82yu0044ru/"/>
    <hyperlink ref="E187" r:id="rId179" tooltip="https://alsi.kz/ru/catalog/noutbuki-ultrabuki/noutbuk-lenovo-v15-g4-amn-156fhdryzen-5-7520u8gb512gb-dos-82yu00curu/" display="https://alsi.kz/ru/catalog/noutbuki-ultrabuki/noutbuk-lenovo-v15-g4-amn-156fhdryzen-5-7520u8gb512gb-dos-82yu00curu/"/>
    <hyperlink ref="E188" r:id="rId180" tooltip="https://alsi.kz/ru/catalog/noutbuki-ultrabuki/noutbuk-lenovo-v15-g4-amn-156-fhdryzen-3-7320u8gb256gb-dos-82yu00ugru/" display="https://alsi.kz/ru/catalog/noutbuki-ultrabuki/noutbuk-lenovo-v15-g4-amn-156-fhdryzen-3-7320u8gb256gb-dos-82yu00ugru/"/>
    <hyperlink ref="E189" r:id="rId181" tooltip="https://alsi.kz/ru/catalog/noutbuki-ultrabuki/noutbuk-lenovo-v15-g4-amn-156-fhd-ipsryzen-3-7320u-268gb512gbdosblack-82yu00vdru/" display="https://alsi.kz/ru/catalog/noutbuki-ultrabuki/noutbuk-lenovo-v15-g4-amn-156-fhd-ipsryzen-3-7320u-268gb512gbdosblack-82yu00vdru/"/>
    <hyperlink ref="E190" r:id="rId182" tooltip="https://alsi.kz/ru/catalog/noutbuki-ultrabuki/noutbuk-lenovo-v15-g4-amn-156-fhd-ipsryzen-5-7520u-288gb512gbdosblack-82yu00veru/" display="https://alsi.kz/ru/catalog/noutbuki-ultrabuki/noutbuk-lenovo-v15-g4-amn-156-fhd-ipsryzen-5-7520u-288gb512gbdosblack-82yu00veru/"/>
    <hyperlink ref="E191" r:id="rId183" tooltip="https://alsi.kz/ru/catalog/noutbuki-ultrabuki/noutbuk-lenovo-v15-g4-iru-156-fhdcore-i7-1355u16gb512gb-dos-83a1004xru/" display="https://alsi.kz/ru/catalog/noutbuki-ultrabuki/noutbuk-lenovo-v15-g4-iru-156-fhdcore-i7-1355u16gb512gb-dos-83a1004xru/"/>
    <hyperlink ref="E192" r:id="rId184" tooltip="https://alsi.kz/ru/catalog/noutbuki-ultrabuki/noutbuk-lenovo-v15-g4-iru-156-fhdcore-i5-13420h8gb512gbdos-83a10096ru/" display="https://alsi.kz/ru/catalog/noutbuki-ultrabuki/noutbuk-lenovo-v15-g4-iru-156-fhdcore-i5-13420h8gb512gbdos-83a10096ru/"/>
    <hyperlink ref="E193" r:id="rId185" tooltip="https://alsi.kz/ru/catalog/noutbuki-ultrabuki/noutbuk-lenovo-v15-g4-iru-156-fhdcore-i5-13420h16gb512gb-dos-83a100h0ru/" display="https://alsi.kz/ru/catalog/noutbuki-ultrabuki/noutbuk-lenovo-v15-g4-iru-156-fhdcore-i5-13420h16gb512gb-dos-83a100h0ru/"/>
    <hyperlink ref="E194" r:id="rId186" tooltip="https://alsi.kz/ru/catalog/noutbuki-ultrabuki/noutbuk-lenovo-v15-gen2-itl-82kb000dru/" display="https://alsi.kz/ru/catalog/noutbuki-ultrabuki/noutbuk-lenovo-v15-gen2-itl-82kb000dru/"/>
    <hyperlink ref="E195" r:id="rId187" tooltip="https://alsi.kz/ru/catalog/noutbuki-ultrabuki/noutbuk-omen-16-wd0000ci-161-fhd-ips-144hz-250nt-core-i5-13420h16gb512gbrtx-4050-6gbw11hshad/" display="https://alsi.kz/ru/catalog/noutbuki-ultrabuki/noutbuk-omen-16-wd0000ci-161-fhd-ips-144hz-250nt-core-i5-13420h16gb512gbrtx-4050-6gbw11hshad/"/>
    <hyperlink ref="E196" r:id="rId188" tooltip="https://alsi.kz/ru/catalog/noutbuki-ultrabuki/noutbuk-razer-blade-17-173-qhd-core-i7-12800h-16gb-1tb-ssd-rtx-3060-rz09-0423eed3-r3e1/" display="https://alsi.kz/ru/catalog/noutbuki-ultrabuki/noutbuk-razer-blade-17-173-qhd-core-i7-12800h-16gb-1tb-ssd-rtx-3060-rz09-0423eed3-r3e1/"/>
    <hyperlink ref="E197" r:id="rId189" tooltip="https://alsi.kz/ru/catalog/noutbuki-ultrabuki/noutbuk-xiaomi-redmibook-15-156-fhd-ips-core-i3-1115g4-8gb-256gb-dos-xma2101-bnjyu4525ru/" display="https://alsi.kz/ru/catalog/noutbuki-ultrabuki/noutbuk-xiaomi-redmibook-15-156-fhd-ips-core-i3-1115g4-8gb-256gb-dos-xma2101-bnjyu4525ru/"/>
    <hyperlink ref="E198" r:id="rId190" tooltip="https://alsi.kz/ru/catalog/noutbuki-ultrabuki/rabochaya-stanciya-dell-precision-3580-210-bgdo/" display="https://alsi.kz/ru/catalog/noutbuki-ultrabuki/rabochaya-stanciya-dell-precision-3580-210-bgdo/"/>
    <hyperlink ref="E199" r:id="rId191" tooltip="https://alsi.kz/ru/catalog/noutbuki-ultrabuki/rabochaya-stanciya-dell-precision-3580-210-bgdo_1/" display="https://alsi.kz/ru/catalog/noutbuki-ultrabuki/rabochaya-stanciya-dell-precision-3580-210-bgdo_1/"/>
    <hyperlink ref="E200" r:id="rId192" tooltip="https://alsi.kz/ru/catalog/noutbuki-ultrabuki/rabochaya-stanciya-dell-precision-3580-210-bgdo_3/" display="https://alsi.kz/ru/catalog/noutbuki-ultrabuki/rabochaya-stanciya-dell-precision-3580-210-bgdo_3/"/>
    <hyperlink ref="E201" r:id="rId193" tooltip="https://alsi.kz/ru/catalog/noutbuki-ultrabuki/rabochaya-stanciya-dell-precision-3581-210-bgdt_4/" display="https://alsi.kz/ru/catalog/noutbuki-ultrabuki/rabochaya-stanciya-dell-precision-3581-210-bgdt_4/"/>
    <hyperlink ref="E202" r:id="rId194" tooltip="https://alsi.kz/ru/catalog/noutbuki-ultrabuki/rabochaya-stanciya-dell-precision-3581-210-bgdt_5/" display="https://alsi.kz/ru/catalog/noutbuki-ultrabuki/rabochaya-stanciya-dell-precision-3581-210-bgdt_5/"/>
    <hyperlink ref="E203" r:id="rId195" tooltip="https://alsi.kz/ru/catalog/noutbuki-ultrabuki/rabochaya-stanciya-dell-precision-3581-210-bgdt_6/" display="https://alsi.kz/ru/catalog/noutbuki-ultrabuki/rabochaya-stanciya-dell-precision-3581-210-bgdt_6/"/>
    <hyperlink ref="E204" r:id="rId196" tooltip="http://alsi.kz/ru/catalog/monobloki/" display="http://alsi.kz/ru/catalog/monobloki/"/>
    <hyperlink ref="E205" r:id="rId197" tooltip="https://alsi.kz/ru/catalog/monobloki/monoblok-aiwa-pf2401-f-8-256-pf2401-f-8-256/" display="https://alsi.kz/ru/catalog/monobloki/monoblok-aiwa-pf2401-f-8-256-pf2401-f-8-256/"/>
    <hyperlink ref="E206" r:id="rId198" tooltip="https://alsi.kz/ru/catalog/monobloki/monoblok-aiwa-pf2402-d-8-512-pf2402-d-8-512/" display="https://alsi.kz/ru/catalog/monobloki/monoblok-aiwa-pf2402-d-8-512-pf2402-d-8-512/"/>
    <hyperlink ref="E207" r:id="rId199" tooltip="https://alsi.kz/ru/catalog/monobloki/monoblok-aiwa-pf2702-k-8-512-pf2702-k-8-512/" display="https://alsi.kz/ru/catalog/monobloki/monoblok-aiwa-pf2702-k-8-512-pf2702-k-8-512/"/>
    <hyperlink ref="E208" r:id="rId200" tooltip="https://alsi.kz/ru/catalog/monobloki/monoblok-asus-a3202wba-ba009m-2145-fhdcore-i3-1215u8gb512gb-dos-chernyy-wd-kbmswi-fi6bt53/" display="https://alsi.kz/ru/catalog/monobloki/monoblok-asus-a3202wba-ba009m-2145-fhdcore-i3-1215u8gb512gb-dos-chernyy-wd-kbmswi-fi6bt53/"/>
    <hyperlink ref="E209" r:id="rId201" tooltip="https://alsi.kz/ru/catalog/monobloki/monoblok-asus-a5402whak-ba121x-core-i5-11500b16gb1tb-hdd512-ssdw11p-90pt0372-m024s0/" display="https://alsi.kz/ru/catalog/monobloki/monoblok-asus-a5402whak-ba121x-core-i5-11500b16gb1tb-hdd512-ssdw11p-90pt0372-m024s0/"/>
    <hyperlink ref="E210" r:id="rId202" tooltip="https://alsi.kz/ru/catalog/monobloki/monoblok-asus-e3402wba-ba011w-238-fhdcore-i3-1215u8gb512gb-w11h-wd-kbms-chernyy-90pt03g3-m06/" display="https://alsi.kz/ru/catalog/monobloki/monoblok-asus-e3402wba-ba011w-238-fhdcore-i3-1215u8gb512gb-w11h-wd-kbms-chernyy-90pt03g3-m06/"/>
    <hyperlink ref="E211" r:id="rId203" tooltip="https://alsi.kz/ru/catalog/monobloki/monoblok-asus-e3402wbak-ba219x-238-fhdcore-i5-1235u8gb512gb-w11p-wl-kbms-chernyy-90pt03g3-m/" display="https://alsi.kz/ru/catalog/monobloki/monoblok-asus-e3402wbak-ba219x-238-fhdcore-i5-1235u8gb512gb-w11p-wl-kbms-chernyy-90pt03g3-m/"/>
    <hyperlink ref="E212" r:id="rId204" tooltip="https://alsi.kz/ru/catalog/monobloki/monoblok-asus-e3402wbak-ba226m-238-fhdcore-i7-1255u16gb512gb-dos-wl-kbms-chernyy-90pt03g3-m0/" display="https://alsi.kz/ru/catalog/monobloki/monoblok-asus-e3402wbak-ba226m-238-fhdcore-i7-1255u16gb512gb-dos-wl-kbms-chernyy-90pt03g3-m0/"/>
    <hyperlink ref="E213" r:id="rId205" tooltip="https://alsi.kz/ru/catalog/monobloki/monoblok-asus-e3402wbak-wa058w-238-fhd-core-i5-1235u8gb512gb-w11h-belyy-wrls-kbmouse-90pt03/" display="https://alsi.kz/ru/catalog/monobloki/monoblok-asus-e3402wbak-wa058w-238-fhd-core-i5-1235u8gb512gb-w11h-belyy-wrls-kbmouse-90pt03/"/>
    <hyperlink ref="E214" r:id="rId206" tooltip="https://alsi.kz/ru/catalog/monobloki/monoblok-asus-e3402wbak-wa070x-238-fhdcore-i5-1235u8gb512gbw11p-wl-kbms-belyy-90pt03g4-m03/" display="https://alsi.kz/ru/catalog/monobloki/monoblok-asus-e3402wbak-wa070x-238-fhdcore-i5-1235u8gb512gbw11p-wl-kbms-belyy-90pt03g4-m03/"/>
    <hyperlink ref="E215" r:id="rId207" tooltip="https://alsi.kz/ru/catalog/monobloki/monoblok-asus-e3402wbak-wa070x-90pt03g4-m03170/" display="https://alsi.kz/ru/catalog/monobloki/monoblok-asus-e3402wbak-wa070x-90pt03g4-m03170/"/>
    <hyperlink ref="E216" r:id="rId208" tooltip="https://alsi.kz/ru/catalog/monobloki/monoblok-asus-e3402wba-wpc001w-238-fhdcore-i3-1215u8gb512gbw11h-wd-kbms-belyy-90pt03g4-m06/" display="https://alsi.kz/ru/catalog/monobloki/monoblok-asus-e3402wba-wpc001w-238-fhdcore-i3-1215u8gb512gbw11h-wd-kbms-belyy-90pt03g4-m06/"/>
    <hyperlink ref="E217" r:id="rId209" tooltip="https://alsi.kz/ru/catalog/monobloki/monoblok-asus-e5402wvak-ba1170-238-fhd-hascore-i7-1360p16gb512gb-dos-chernyy-wl-kbms-wi-fi-6/" display="https://alsi.kz/ru/catalog/monobloki/monoblok-asus-e5402wvak-ba1170-238-fhd-hascore-i7-1360p16gb512gb-dos-chernyy-wl-kbms-wi-fi-6/"/>
    <hyperlink ref="E218" r:id="rId210" tooltip="https://alsi.kz/ru/catalog/monobloki/monoblok-asus-e5402wvak-ba162x-238-fhd-has-core-i5-1340p8gb512gb-wl-kbmsw11p-chernyy-90pt03/" display="https://alsi.kz/ru/catalog/monobloki/monoblok-asus-e5402wvak-ba162x-238-fhd-has-core-i5-1340p8gb512gb-wl-kbmsw11p-chernyy-90pt03/"/>
    <hyperlink ref="E219" r:id="rId211" tooltip="https://alsi.kz/ru/catalog/monobloki/monoblok-asus-e5702wvak-ba0120-27-fhd-core-i5-1340p16gb512gb-wl-kbmsdos-chernyy-90pt03n1-m00/" display="https://alsi.kz/ru/catalog/monobloki/monoblok-asus-e5702wvak-ba0120-27-fhd-core-i5-1340p16gb512gb-wl-kbmsdos-chernyy-90pt03n1-m00/"/>
    <hyperlink ref="E220" r:id="rId212" tooltip="https://alsi.kz/ru/catalog/monobloki/monoblok-asus-f3702wfak-wa0060-90pt03m1-m004c0/" display="https://alsi.kz/ru/catalog/monobloki/monoblok-asus-f3702wfak-wa0060-90pt03m1-m004c0/"/>
    <hyperlink ref="E221" r:id="rId213" tooltip="https://alsi.kz/ru/catalog/monobloki/monoblok-dell-optiplex-3280-all-in-one-xcto-210-avph_123/" display="https://alsi.kz/ru/catalog/monobloki/monoblok-dell-optiplex-3280-all-in-one-xcto-210-avph_123/"/>
    <hyperlink ref="E222" r:id="rId214" tooltip="https://alsi.kz/ru/catalog/monobloki/monoblok-dell-optiplex-5400-238-fhdcore-i5-12500-3-ghz8gb256gbw11p-netovarnyy-vid-bez-garant/" display="https://alsi.kz/ru/catalog/monobloki/monoblok-dell-optiplex-5400-238-fhdcore-i5-12500-3-ghz8gb256gbw11p-netovarnyy-vid-bez-garant/"/>
    <hyperlink ref="E223" r:id="rId215" tooltip="https://alsi.kz/ru/catalog/monobloki/monoblok-dell-optiplex-5490-238-fhd-wva-core-i5-10600t-8gb-512gb-w11p-usb-kbms-210-ayru_/" display="https://alsi.kz/ru/catalog/monobloki/monoblok-dell-optiplex-5490-238-fhd-wva-core-i5-10600t-8gb-512gb-w11p-usb-kbms-210-ayru_/"/>
    <hyperlink ref="E224" r:id="rId216" tooltip="https://alsi.kz/ru/catalog/monobloki/monoblok-dell-optiplex-5490-210-ayrs-z1-238-fhd-core-i5-10500t8gb256gbw11pro-k222606/" display="https://alsi.kz/ru/catalog/monobloki/monoblok-dell-optiplex-5490-210-ayrs-z1-238-fhd-core-i5-10500t8gb256gbw11pro-k222606/"/>
    <hyperlink ref="E225" r:id="rId217" tooltip="https://alsi.kz/ru/catalog/monobloki/monoblok-dell-optiplex-7490-all-in-one-xcto-210-ayvv_1/" display="https://alsi.kz/ru/catalog/monobloki/monoblok-dell-optiplex-7490-all-in-one-xcto-210-ayvv_1/"/>
    <hyperlink ref="E226" r:id="rId218" tooltip="https://alsi.kz/ru/catalog/monobloki/monoblok-hp-eliteone-800-g6-9je91avtc2-238fhd-core-i5-1050016gb512gbno-oddw10pro-k220204/" display="https://alsi.kz/ru/catalog/monobloki/monoblok-hp-eliteone-800-g6-9je91avtc2-238fhd-core-i5-1050016gb512gbno-oddw10pro-k220204/"/>
    <hyperlink ref="E227" r:id="rId219" tooltip="https://alsi.kz/ru/catalog/monobloki/monoblok-hp-europe-proone-240-g9-6b2a2eabja/" display="https://alsi.kz/ru/catalog/monobloki/monoblok-hp-europe-proone-240-g9-6b2a2eabja/"/>
    <hyperlink ref="E228" r:id="rId220" tooltip="https://alsi.kz/ru/catalog/monobloki/monoblok-hp-europe-proone-440-g9-884h1eabja/" display="https://alsi.kz/ru/catalog/monobloki/monoblok-hp-europe-proone-440-g9-884h1eabja/"/>
    <hyperlink ref="E229" r:id="rId221" tooltip="https://alsi.kz/ru/catalog/monobloki/monoblok-hp-europe-proone-440-g9-aio-564f8avtc2/" display="https://alsi.kz/ru/catalog/monobloki/monoblok-hp-europe-proone-440-g9-aio-564f8avtc2/"/>
    <hyperlink ref="E230" r:id="rId222" tooltip="https://alsi.kz/ru/catalog/monobloki/monoblok-hp-proone-240-g9-238-fhd-core-i5-1235u-1316gb256gbw11p-6b2f8eabja/" display="https://alsi.kz/ru/catalog/monobloki/monoblok-hp-proone-240-g9-238-fhd-core-i5-1235u-1316gb256gbw11p-6b2f8eabja/"/>
    <hyperlink ref="E231" r:id="rId223" tooltip="https://alsi.kz/ru/catalog/monobloki/monoblok-hp-proone-440-g6-24-core-i3-10100t-8gb-256gb-ssd-dvd-w-w10p-23g69ea/" display="https://alsi.kz/ru/catalog/monobloki/monoblok-hp-proone-440-g6-24-core-i3-10100t-8gb-256gb-ssd-dvd-w-w10p-23g69ea/"/>
    <hyperlink ref="E232" r:id="rId224" tooltip="https://alsi.kz/ru/catalog/monobloki/monoblok-hp-proone-440-g9-238-core-i3-12100t-8gb-256gb--w11pdwn10p-6b2f3ea/" display="https://alsi.kz/ru/catalog/monobloki/monoblok-hp-proone-440-g9-238-core-i3-12100t-8gb-256gb--w11pdwn10p-6b2f3ea/"/>
    <hyperlink ref="E233" r:id="rId225" tooltip="https://alsi.kz/ru/catalog/monobloki/monoblok-hp-proone-440-g9-238-core-i5-12500t-8gb-256gb--w11pdwn10p-6b2f4ea/" display="https://alsi.kz/ru/catalog/monobloki/monoblok-hp-proone-440-g9-238-core-i5-12500t-8gb-256gb--w11pdwn10p-6b2f4ea/"/>
    <hyperlink ref="E234" r:id="rId226" tooltip="https://alsi.kz/ru/catalog/monobloki/monoblok-hp-proone-600-g6-215-fhd-core-i5-10500-318gb256gbw10p-kbdmouseadjustable-height-st/" display="https://alsi.kz/ru/catalog/monobloki/monoblok-hp-proone-600-g6-215-fhd-core-i5-10500-318gb256gbw10p-kbdmouseadjustable-height-st/"/>
    <hyperlink ref="E235" r:id="rId227" tooltip="https://alsi.kz/ru/catalog/monobloki/monoblok-hp-proone-600-g6-8wm68avtc3-215-fhdcore-i5-1050016gb512gbw10pno-odd-k220112/" display="https://alsi.kz/ru/catalog/monobloki/monoblok-hp-proone-600-g6-8wm68avtc3-215-fhdcore-i5-1050016gb512gbw10pno-odd-k220112/"/>
    <hyperlink ref="E236" r:id="rId228" tooltip="https://alsi.kz/ru/catalog/monobloki/monoblok-lenovo-ideacentre-3-24itl6-238--fhd-ipscore-i7-1165g78gb256gbwi-fibt50720pusb-m/" display="https://alsi.kz/ru/catalog/monobloki/monoblok-lenovo-ideacentre-3-24itl6-238--fhd-ipscore-i7-1165g78gb256gbwi-fibt50720pusb-m/"/>
    <hyperlink ref="E237" r:id="rId229" tooltip="https://alsi.kz/ru/catalog/monobloki/monoblok-lenovo-ideacentre-5-24iah7-238-fhd-ipscore-i5-12500h16gb512gb-usb-mkw11h-seryy-/" display="https://alsi.kz/ru/catalog/monobloki/monoblok-lenovo-ideacentre-5-24iah7-238-fhd-ipscore-i5-12500h16gb512gb-usb-mkw11h-seryy-/"/>
    <hyperlink ref="E238" r:id="rId230" tooltip="https://alsi.kz/ru/catalog/monobloki/monoblok-lenovo-think-centre-neo-30a-238fhdcore-i3-1215u8gb256gbdos-12cea06k00/" display="https://alsi.kz/ru/catalog/monobloki/monoblok-lenovo-think-centre-neo-30a-238fhdcore-i3-1215u8gb256gbdos-12cea06k00/"/>
    <hyperlink ref="E239" r:id="rId231" tooltip="https://alsi.kz/ru/catalog/monobloki/monoblok-lenovo-thinkcentre-neo-30a-238fhdcore-i5-13420h16gb512gbdvdrww11p-12k0000cru/" display="https://alsi.kz/ru/catalog/monobloki/monoblok-lenovo-thinkcentre-neo-30a-238fhdcore-i5-13420h16gb512gbdvdrww11p-12k0000cru/"/>
    <hyperlink ref="E240" r:id="rId232" tooltip="https://alsi.kz/ru/catalog/monobloki/monoblok-lenovo-thinkcentre-neo-30a-238fhdcore-i5-13420h8gb256gbdos-12k0001rru/" display="https://alsi.kz/ru/catalog/monobloki/monoblok-lenovo-thinkcentre-neo-30a-238fhdcore-i5-13420h8gb256gbdos-12k0001rru/"/>
    <hyperlink ref="E241" r:id="rId233" tooltip="https://alsi.kz/ru/catalog/monobloki/monoblok-lenovo-thinkcentre-neo-30a-24-238-fhd-ips-core-i5-1235u-16gb512gbusb-mkw10p-chern/" display="https://alsi.kz/ru/catalog/monobloki/monoblok-lenovo-thinkcentre-neo-30a-24-238-fhd-ips-core-i5-1235u-16gb512gbusb-mkw10p-chern/"/>
    <hyperlink ref="E242" r:id="rId234" tooltip="https://alsi.kz/ru/catalog/monobloki/monoblok-lenovo-thinkcentre-neo-30a-gen-4-27fhdcore-i5-13420h8gb512gbdos-12jv000bru/" display="https://alsi.kz/ru/catalog/monobloki/monoblok-lenovo-thinkcentre-neo-30a-gen-4-27fhdcore-i5-13420h8gb512gbdos-12jv000bru/"/>
    <hyperlink ref="E243" r:id="rId235" tooltip="https://alsi.kz/ru/catalog/monobloki/monoblok-lenovo-thinkcentre-neo-30a-gen-4-24fhd-core-i7-13620h16gb512gbdos-12jya01000/" display="https://alsi.kz/ru/catalog/monobloki/monoblok-lenovo-thinkcentre-neo-30a-gen-4-24fhd-core-i7-13620h16gb512gbdos-12jya01000/"/>
    <hyperlink ref="E244" r:id="rId236" tooltip="https://alsi.kz/ru/catalog/monobloki/monoblok-lenovo-thinkcentre-neo-30a-gen-4-24fhdcore-i5-13420h16gb512gbdos-12jya01100/" display="https://alsi.kz/ru/catalog/monobloki/monoblok-lenovo-thinkcentre-neo-30a-gen-4-24fhdcore-i5-13420h16gb512gbdos-12jya01100/"/>
    <hyperlink ref="E245" r:id="rId237" tooltip="https://alsi.kz/ru/catalog/monobloki/monoblok-lenovo-v30a-24iil-238-fhd-ipsintel-core-i3-1005g18gb1tbdoschernyy-11la004yru/" display="https://alsi.kz/ru/catalog/monobloki/monoblok-lenovo-v30a-24iil-238-fhd-ipsintel-core-i3-1005g18gb1tbdoschernyy-11la004yru/"/>
    <hyperlink ref="E246" r:id="rId238" tooltip="https://alsi.kz/ru/catalog/monobloki/monoblok-lenovo-v30a-24iil-11la0073ru/" display="https://alsi.kz/ru/catalog/monobloki/monoblok-lenovo-v30a-24iil-11la0073ru/"/>
    <hyperlink ref="E247" r:id="rId239" tooltip="https://alsi.kz/ru/catalog/monobloki/monoblok-lenovo-v50a-24imb-11fj005sru/" display="https://alsi.kz/ru/catalog/monobloki/monoblok-lenovo-v50a-24imb-11fj005sru/"/>
    <hyperlink ref="E248" r:id="rId240" tooltip="https://alsi.kz/ru/catalog/monobloki/monoblok-lenovo-v50a-24imb_intel-cml-b460_aio_t_bk_uma-238_nt_top_bezelcore_i5-10400t_20g_6c8gb_/" display="https://alsi.kz/ru/catalog/monobloki/monoblok-lenovo-v50a-24imb_intel-cml-b460_aio_t_bk_uma-238_nt_top_bezelcore_i5-10400t_20g_6c8gb_/"/>
    <hyperlink ref="E249" r:id="rId241" tooltip="http://alsi.kz/ru/catalog/monitory/" display="http://alsi.kz/ru/catalog/monitory/"/>
    <hyperlink ref="E250" r:id="rId242" tooltip="https://alsi.kz/ru/catalog/monitory/interaktivnaya-panel-iiyama-te6512mis-65-4k-android-11-v100-quad-core-a55-ozu-4gb-pzu-32gb/" display="https://alsi.kz/ru/catalog/monitory/interaktivnaya-panel-iiyama-te6512mis-65-4k-android-11-v100-quad-core-a55-ozu-4gb-pzu-32gb/"/>
    <hyperlink ref="E251" r:id="rId243" tooltip="https://alsi.kz/ru/catalog/monitory/monitor-27-lg-27gn60r-black-27gn60r-b/" display="https://alsi.kz/ru/catalog/monitory/monitor-27-lg-27gn60r-black-27gn60r-b/"/>
    <hyperlink ref="E252" r:id="rId244" tooltip="https://alsi.kz/ru/catalog/monitory/monitor-27-lg-27gr75q-black-27gr75q-b/" display="https://alsi.kz/ru/catalog/monitory/monitor-27-lg-27gr75q-black-27gr75q-b/"/>
    <hyperlink ref="E253" r:id="rId245" tooltip="https://alsi.kz/ru/catalog/monitory/monitor-27-lg-27qn600-black-27qn600-b/" display="https://alsi.kz/ru/catalog/monitory/monitor-27-lg-27qn600-black-27qn600-b/"/>
    <hyperlink ref="E254" r:id="rId246" tooltip="https://alsi.kz/ru/catalog/monitory/monitor-27-lg-27up850n-white-27up850n-w/" display="https://alsi.kz/ru/catalog/monitory/monitor-27-lg-27up850n-white-27up850n-w/"/>
    <hyperlink ref="E255" r:id="rId247" tooltip="https://alsi.kz/ru/catalog/monitory/monitor-acer-ed270x-umhe0eex01/" display="https://alsi.kz/ru/catalog/monitory/monitor-acer-ed270x-umhe0eex01/"/>
    <hyperlink ref="E256" r:id="rId248" tooltip="https://alsi.kz/ru/catalog/monitory/monitor-acer-ek241yhbi-umqe1eeh02/" display="https://alsi.kz/ru/catalog/monitory/monitor-acer-ek241yhbi-umqe1eeh02/"/>
    <hyperlink ref="E257" r:id="rId249" tooltip="https://alsi.kz/ru/catalog/monitory/monitor-acer-ek271hbi-umhe1eeh02/" display="https://alsi.kz/ru/catalog/monitory/monitor-acer-ek271hbi-umhe1eeh02/"/>
    <hyperlink ref="E258" r:id="rId250" tooltip="https://alsi.kz/ru/catalog/monitory/monitor-acer-k243yebmix-umqx3eee01/" display="https://alsi.kz/ru/catalog/monitory/monitor-acer-k243yebmix-umqx3eee01/"/>
    <hyperlink ref="E259" r:id="rId251" tooltip="https://alsi.kz/ru/catalog/monitory/monitor-acer-k243yhbmix-umqx3eeh01/" display="https://alsi.kz/ru/catalog/monitory/monitor-acer-k243yhbmix-umqx3eeh01/"/>
    <hyperlink ref="E260" r:id="rId252" tooltip="https://alsi.kz/ru/catalog/monitory/monitor-acer-ka240ybi-umqx0ee005/" display="https://alsi.kz/ru/catalog/monitory/monitor-acer-ka240ybi-umqx0ee005/"/>
    <hyperlink ref="E261" r:id="rId253" tooltip="https://alsi.kz/ru/catalog/monitory/monitor-acer-ka242yebi-umqx2eee05/" display="https://alsi.kz/ru/catalog/monitory/monitor-acer-ka242yebi-umqx2eee05/"/>
    <hyperlink ref="E262" r:id="rId254" tooltip="https://alsi.kz/ru/catalog/monitory/monitor-acer-ka272ebi-umhx2eee13/" display="https://alsi.kz/ru/catalog/monitory/monitor-acer-ka272ebi-umhx2eee13/"/>
    <hyperlink ref="E263" r:id="rId255" tooltip="https://alsi.kz/ru/catalog/monitory/monitor-acer-nitro-ed270rs3bmiipx-umhe0ee302/" display="https://alsi.kz/ru/catalog/monitory/monitor-acer-nitro-ed270rs3bmiipx-umhe0ee302/"/>
    <hyperlink ref="E264" r:id="rId256" tooltip="https://alsi.kz/ru/catalog/monitory/monitor-acer-nitro-ed270up2bmiipx-umhe0ee202/" display="https://alsi.kz/ru/catalog/monitory/monitor-acer-nitro-ed270up2bmiipx-umhe0ee202/"/>
    <hyperlink ref="E265" r:id="rId257" tooltip="https://alsi.kz/ru/catalog/monitory/monitor-acer-nitro-ed322qpbmiipx-umje2eep08/" display="https://alsi.kz/ru/catalog/monitory/monitor-acer-nitro-ed322qpbmiipx-umje2eep08/"/>
    <hyperlink ref="E266" r:id="rId258" tooltip="https://alsi.kz/ru/catalog/monitory/monitor-acer-nitro-eg241ypbmiipx-umqe1eep01/" display="https://alsi.kz/ru/catalog/monitory/monitor-acer-nitro-eg241ypbmiipx-umqe1eep01/"/>
    <hyperlink ref="E267" r:id="rId259" tooltip="https://alsi.kz/ru/catalog/monitory/monitor-acer-nitro-ei322qurp-umje2eep04/" display="https://alsi.kz/ru/catalog/monitory/monitor-acer-nitro-ei322qurp-umje2eep04/"/>
    <hyperlink ref="E268" r:id="rId260" tooltip="https://alsi.kz/ru/catalog/monitory/monitor-acer-nitro-kg272ebmiix-umhx2eee08/" display="https://alsi.kz/ru/catalog/monitory/monitor-acer-nitro-kg272ebmiix-umhx2eee08/"/>
    <hyperlink ref="E269" r:id="rId261" tooltip="https://alsi.kz/ru/catalog/monitory/monitor-acer-nitro-qg221qhbii-umwq1eeh01/" display="https://alsi.kz/ru/catalog/monitory/monitor-acer-nitro-qg221qhbii-umwq1eeh01/"/>
    <hyperlink ref="E270" r:id="rId262" tooltip="https://alsi.kz/ru/catalog/monitory/monitor-acer-nitro-qg240yh3bix-umqq0ee301/" display="https://alsi.kz/ru/catalog/monitory/monitor-acer-nitro-qg240yh3bix-umqq0ee301/"/>
    <hyperlink ref="E271" r:id="rId263" tooltip="https://alsi.kz/ru/catalog/monitory/monitor-acer-nitro-qg240ys3bipx-umqq0ee304/" display="https://alsi.kz/ru/catalog/monitory/monitor-acer-nitro-qg240ys3bipx-umqq0ee304/"/>
    <hyperlink ref="E272" r:id="rId264" tooltip="https://alsi.kz/ru/catalog/monitory/monitor-acer-nitro-qg270h3bix-umhq0ee301/" display="https://alsi.kz/ru/catalog/monitory/monitor-acer-nitro-qg270h3bix-umhq0ee301/"/>
    <hyperlink ref="E273" r:id="rId265" tooltip="https://alsi.kz/ru/catalog/monitory/monitor-acer-nitro-qg270s3bipx-umhq0ee304/" display="https://alsi.kz/ru/catalog/monitory/monitor-acer-nitro-qg270s3bipx-umhq0ee304/"/>
    <hyperlink ref="E274" r:id="rId266" tooltip="https://alsi.kz/ru/catalog/monitory/monitor-acer-nitro-qg271bii-umhq1ee001/" display="https://alsi.kz/ru/catalog/monitory/monitor-acer-nitro-qg271bii-umhq1ee001/"/>
    <hyperlink ref="E275" r:id="rId267" tooltip="https://alsi.kz/ru/catalog/monitory/monitor-acer-nitro-vg240ym3bmiipx-umqv0ee304/" display="https://alsi.kz/ru/catalog/monitory/monitor-acer-nitro-vg240ym3bmiipx-umqv0ee304/"/>
    <hyperlink ref="E276" r:id="rId268" tooltip="https://alsi.kz/ru/catalog/monitory/monitor-acer-nitro-vg243yebii-umqv3eee01/" display="https://alsi.kz/ru/catalog/monitory/monitor-acer-nitro-vg243yebii-umqv3eee01/"/>
    <hyperlink ref="E277" r:id="rId269" tooltip="https://alsi.kz/ru/catalog/monitory/monitor-acer-nitro-vg252qlvbmiipx-umkv2eev01/" display="https://alsi.kz/ru/catalog/monitory/monitor-acer-nitro-vg252qlvbmiipx-umkv2eev01/"/>
    <hyperlink ref="E278" r:id="rId270" tooltip="https://alsi.kz/ru/catalog/monitory/monitor-acer-nitro-vg252qsbmiipx-umkv2ees01/" display="https://alsi.kz/ru/catalog/monitory/monitor-acer-nitro-vg252qsbmiipx-umkv2ees01/"/>
    <hyperlink ref="E279" r:id="rId271" tooltip="https://alsi.kz/ru/catalog/monitory/monitor-acer-nitro-vg270ebmiix-umhv0eee06/" display="https://alsi.kz/ru/catalog/monitory/monitor-acer-nitro-vg270ebmiix-umhv0eee06/"/>
    <hyperlink ref="E280" r:id="rId272" tooltip="https://alsi.kz/ru/catalog/monitory/monitor-acer-nitro-vg270m3bmiipx-umhv0ee303/" display="https://alsi.kz/ru/catalog/monitory/monitor-acer-nitro-vg270m3bmiipx-umhv0ee303/"/>
    <hyperlink ref="E281" r:id="rId273" tooltip="https://alsi.kz/ru/catalog/monitory/monitor-acer-nitro-vg270uebmiipx-umhv0eee09/" display="https://alsi.kz/ru/catalog/monitory/monitor-acer-nitro-vg270uebmiipx-umhv0eee09/"/>
    <hyperlink ref="E282" r:id="rId274" tooltip="https://alsi.kz/ru/catalog/monitory/monitor-acer-nitro-vg271um3bmiipx-umhv1ee301/" display="https://alsi.kz/ru/catalog/monitory/monitor-acer-nitro-vg271um3bmiipx-umhv1ee301/"/>
    <hyperlink ref="E283" r:id="rId275" tooltip="https://alsi.kz/ru/catalog/monitory/monitor-acer-nitro-vg273ebmiix-umhv3eee01/" display="https://alsi.kz/ru/catalog/monitory/monitor-acer-nitro-vg273ebmiix-umhv3eee01/"/>
    <hyperlink ref="E284" r:id="rId276" tooltip="https://alsi.kz/ru/catalog/monitory/monitor-acer-nitro-xf270s3biphx-umhx0ee301/" display="https://alsi.kz/ru/catalog/monitory/monitor-acer-nitro-xf270s3biphx-umhx0ee301/"/>
    <hyperlink ref="E285" r:id="rId277" tooltip="https://alsi.kz/ru/catalog/monitory/monitor-acer-nitro-xv242fbmiiprx-umfx2eef01/" display="https://alsi.kz/ru/catalog/monitory/monitor-acer-nitro-xv242fbmiiprx-umfx2eef01/"/>
    <hyperlink ref="E286" r:id="rId278" tooltip="https://alsi.kz/ru/catalog/monitory/monitor-acer-nitro-xv271um3bmiiprx-umhx1ee301/" display="https://alsi.kz/ru/catalog/monitory/monitor-acer-nitro-xv271um3bmiiprx-umhx1ee301/"/>
    <hyperlink ref="E287" r:id="rId279" tooltip="https://alsi.kz/ru/catalog/monitory/monitor-acer-nitro-xv275kvymipruzx-umhx5eev05/" display="https://alsi.kz/ru/catalog/monitory/monitor-acer-nitro-xv275kvymipruzx-umhx5eev05/"/>
    <hyperlink ref="E288" r:id="rId280" tooltip="https://alsi.kz/ru/catalog/monitory/monitor-acer-nitro-xv322qkkvbmiiphuzx-umjx2eev13/" display="https://alsi.kz/ru/catalog/monitory/monitor-acer-nitro-xv322qkkvbmiiphuzx-umjx2eev13/"/>
    <hyperlink ref="E289" r:id="rId281" tooltip="https://alsi.kz/ru/catalog/monitory/monitor-acer-nitro-xv345curv3bmiphuzx-umcx5ee301/" display="https://alsi.kz/ru/catalog/monitory/monitor-acer-nitro-xv345curv3bmiphuzx-umcx5ee301/"/>
    <hyperlink ref="E290" r:id="rId282" tooltip="https://alsi.kz/ru/catalog/monitory/monitor-acer-nitro-xz342cus3bmiipphx-umcx2ee301/" display="https://alsi.kz/ru/catalog/monitory/monitor-acer-nitro-xz342cus3bmiipphx-umcx2ee301/"/>
    <hyperlink ref="E291" r:id="rId283" tooltip="https://alsi.kz/ru/catalog/monitory/monitor-acer-predator-x27ubmiipruzx-umhxxee001/" display="https://alsi.kz/ru/catalog/monitory/monitor-acer-predator-x27ubmiipruzx-umhxxee001/"/>
    <hyperlink ref="E292" r:id="rId284" tooltip="https://alsi.kz/ru/catalog/monitory/monitor-acer-predator-x34vbmiiphuzx-umcxxeev01/" display="https://alsi.kz/ru/catalog/monitory/monitor-acer-predator-x34vbmiiphuzx-umcxxeev01/"/>
    <hyperlink ref="E293" r:id="rId285" tooltip="https://alsi.kz/ru/catalog/monitory/monitor-acer-predator-x45bmiiphuzx-ummxxee001/" display="https://alsi.kz/ru/catalog/monitory/monitor-acer-predator-x45bmiiphuzx-ummxxee001/"/>
    <hyperlink ref="E294" r:id="rId286" tooltip="https://alsi.kz/ru/catalog/monitory/monitor-acer-r272eyi-umhr2eee05/" display="https://alsi.kz/ru/catalog/monitory/monitor-acer-r272eyi-umhr2eee05/"/>
    <hyperlink ref="E295" r:id="rId287" tooltip="https://alsi.kz/ru/catalog/monitory/monitor-acer-r272eymix-umhr2eee09/" display="https://alsi.kz/ru/catalog/monitory/monitor-acer-r272eymix-umhr2eee09/"/>
    <hyperlink ref="E296" r:id="rId288" tooltip="https://alsi.kz/ru/catalog/monitory/monitor-acer-r272hyi-umhr2eeh01/" display="https://alsi.kz/ru/catalog/monitory/monitor-acer-r272hyi-umhr2eeh01/"/>
    <hyperlink ref="E297" r:id="rId289" tooltip="https://alsi.kz/ru/catalog/monitory/monitor-acer-sa242yebi-umqs2eee01/" display="https://alsi.kz/ru/catalog/monitory/monitor-acer-sa242yebi-umqs2eee01/"/>
    <hyperlink ref="E298" r:id="rId290" tooltip="https://alsi.kz/ru/catalog/monitory/monitor-acer-sa272ebi-umhs2eee09/" display="https://alsi.kz/ru/catalog/monitory/monitor-acer-sa272ebi-umhs2eee09/"/>
    <hyperlink ref="E299" r:id="rId291" tooltip="https://alsi.kz/ru/catalog/monitory/monitor-acer-sh272uebmiphux-umhs2eee25/" display="https://alsi.kz/ru/catalog/monitory/monitor-acer-sh272uebmiphux-umhs2eee25/"/>
    <hyperlink ref="E300" r:id="rId292" tooltip="https://alsi.kz/ru/catalog/monitory/monitor-acer-v196lbbmd-umcv6eeb08/" display="https://alsi.kz/ru/catalog/monitory/monitor-acer-v196lbbmd-umcv6eeb08/"/>
    <hyperlink ref="E301" r:id="rId293" tooltip="https://alsi.kz/ru/catalog/monitory/monitor-acer-v206hqlab-umiv6eea01/" display="https://alsi.kz/ru/catalog/monitory/monitor-acer-v206hqlab-umiv6eea01/"/>
    <hyperlink ref="E302" r:id="rId294" tooltip="https://alsi.kz/ru/catalog/monitory/monitor-acer-vero-rl242yeyiiv-umqr2eee01/" display="https://alsi.kz/ru/catalog/monitory/monitor-acer-vero-rl242yeyiiv-umqr2eee01/"/>
    <hyperlink ref="E303" r:id="rId295" tooltip="https://alsi.kz/ru/catalog/monitory/monitor-acer-vero-rl272eyiiv-umhr2eee01/" display="https://alsi.kz/ru/catalog/monitory/monitor-acer-vero-rl272eyiiv-umhr2eee01/"/>
    <hyperlink ref="E304" r:id="rId296" tooltip="https://alsi.kz/ru/catalog/monitory/monitor-acer-vero-rs242ybpamix-umqr2ee013/" display="https://alsi.kz/ru/catalog/monitory/monitor-acer-vero-rs242ybpamix-umqr2ee013/"/>
    <hyperlink ref="E305" r:id="rId297" tooltip="https://alsi.kz/ru/catalog/monitory/monitor-acer-vero-rs272bpamix-umhr2ee017/" display="https://alsi.kz/ru/catalog/monitory/monitor-acer-vero-rs272bpamix-umhr2ee017/"/>
    <hyperlink ref="E306" r:id="rId298" tooltip="https://alsi.kz/ru/catalog/monitory/monitor-acer-vero-v247yabmipxv-umqv7eea14/" display="https://alsi.kz/ru/catalog/monitory/monitor-acer-vero-v247yabmipxv-umqv7eea14/"/>
    <hyperlink ref="E307" r:id="rId299" tooltip="https://alsi.kz/ru/catalog/monitory/monitor-acer-vero-v277ebiv-umhv7eee09/" display="https://alsi.kz/ru/catalog/monitory/monitor-acer-vero-v277ebiv-umhv7eee09/"/>
    <hyperlink ref="E308" r:id="rId300" tooltip="https://alsi.kz/ru/catalog/monitory/monitor-aiwa-ck-27q75-v-ck-27q75-v/" display="https://alsi.kz/ru/catalog/monitory/monitor-aiwa-ck-27q75-v-ck-27q75-v/"/>
    <hyperlink ref="E309" r:id="rId301" tooltip="https://alsi.kz/ru/catalog/monitory/monitor-aiwa-ck-32q165-v-ck-32q165-v/" display="https://alsi.kz/ru/catalog/monitory/monitor-aiwa-ck-32q165-v-ck-32q165-v/"/>
    <hyperlink ref="E310" r:id="rId302" tooltip="https://alsi.kz/ru/catalog/monitory/monitor-aiwa-f4-24f180-f-f4-24f180-f/" display="https://alsi.kz/ru/catalog/monitory/monitor-aiwa-f4-24f180-f-f4-24f180-f/"/>
    <hyperlink ref="E311" r:id="rId303" tooltip="https://alsi.kz/ru/catalog/monitory/monitor-aiwa-f4-27q165-f-f4-27q165-f/" display="https://alsi.kz/ru/catalog/monitory/monitor-aiwa-f4-27q165-f-f4-27q165-f/"/>
    <hyperlink ref="E312" r:id="rId304" tooltip="https://alsi.kz/ru/catalog/monitory/monitor-aiwa-f7-27q75-k-f7-27q75-k/" display="https://alsi.kz/ru/catalog/monitory/monitor-aiwa-f7-27q75-k-f7-27q75-k/"/>
    <hyperlink ref="E313" r:id="rId305" tooltip="https://alsi.kz/ru/catalog/monitory/monitor-aoc-22b2h-215-fhd-va-75ghz-4ms-250-cdm2-vga-hdmi-chernyy-22b2heu01/" display="https://alsi.kz/ru/catalog/monitory/monitor-aoc-22b2h-215-fhd-va-75ghz-4ms-250-cdm2-vga-hdmi-chernyy-22b2heu01/"/>
    <hyperlink ref="E314" r:id="rId306" tooltip="https://alsi.kz/ru/catalog/monitory/monitor-aoc-22b2h-215-fhd-va-4ms-75hz-vgahdmi-chernyy-22b2heu01/" display="https://alsi.kz/ru/catalog/monitory/monitor-aoc-22b2h-215-fhd-va-4ms-75hz-vgahdmi-chernyy-22b2heu01/"/>
    <hyperlink ref="E315" r:id="rId307" tooltip="https://alsi.kz/ru/catalog/monitory/monitor-aoc-24b2xd-238-fhd-ips-75hz-4msvgadvi-24b2xd/" display="https://alsi.kz/ru/catalog/monitory/monitor-aoc-24b2xd-238-fhd-ips-75hz-4msvgadvi-24b2xd/"/>
    <hyperlink ref="E316" r:id="rId308" tooltip="https://alsi.kz/ru/catalog/monitory/monitor-aoc-24b2xda-238-fhd-ips-75-hz-4ms-250-cdm2-10001-vga-dvi-hdmi-speakers-cherny/" display="https://alsi.kz/ru/catalog/monitory/monitor-aoc-24b2xda-238-fhd-ips-75-hz-4ms-250-cdm2-10001-vga-dvi-hdmi-speakers-cherny/"/>
    <hyperlink ref="E317" r:id="rId309" tooltip="https://alsi.kz/ru/catalog/monitory/monitor-aoc-24b2xda-238-fhd-ips-75hz-4ms-vga-hdmi-dvi-chernyy-24b2xda/" display="https://alsi.kz/ru/catalog/monitory/monitor-aoc-24b2xda-238-fhd-ips-75hz-4ms-vga-hdmi-dvi-chernyy-24b2xda/"/>
    <hyperlink ref="E318" r:id="rId310" tooltip="https://alsi.kz/ru/catalog/monitory/monitor-aoc-24b2xh-238-fhd-ips-75hz-4ms-d-sub-hdmi-chernyy-24b2xheu01/" display="https://alsi.kz/ru/catalog/monitory/monitor-aoc-24b2xh-238-fhd-ips-75hz-4ms-d-sub-hdmi-chernyy-24b2xheu01/"/>
    <hyperlink ref="E319" r:id="rId311" tooltip="https://alsi.kz/ru/catalog/monitory/monitor-aoc-24b3hma2-238-fhd-va-100-hz-4ms-250-cdm2-vga-hdmi-tilt-speakers-chernyy-24b3/" display="https://alsi.kz/ru/catalog/monitory/monitor-aoc-24b3hma2-238-fhd-va-100-hz-4ms-250-cdm2-vga-hdmi-tilt-speakers-chernyy-24b3/"/>
    <hyperlink ref="E320" r:id="rId312" tooltip="https://alsi.kz/ru/catalog/monitory/monitor-aoc-24e1q-238-1920x1080-ips-5ms-10001-displayport-hdmi-vga-2x2w-24e1q01/" display="https://alsi.kz/ru/catalog/monitory/monitor-aoc-24e1q-238-1920x1080-ips-5ms-10001-displayport-hdmi-vga-2x2w-24e1q01/"/>
    <hyperlink ref="E321" r:id="rId313" tooltip="https://alsi.kz/ru/catalog/monitory/monitor-aoc-24e3um-24-fhd-va-4ms-75hz-hdmi-dp-usb-chernyy-24e3um01/" display="https://alsi.kz/ru/catalog/monitory/monitor-aoc-24e3um-24-fhd-va-4ms-75hz-hdmi-dp-usb-chernyy-24e3um01/"/>
    <hyperlink ref="E322" r:id="rId314" tooltip="https://alsi.kz/ru/catalog/monitory/monitor-aoc-24g2sae-238-fhd-va-165-hz-4ms-dp2xhdmivga-chernyy-24g2saebk/" display="https://alsi.kz/ru/catalog/monitory/monitor-aoc-24g2sae-238-fhd-va-165-hz-4ms-dp2xhdmivga-chernyy-24g2saebk/"/>
    <hyperlink ref="E323" r:id="rId315" tooltip="https://alsi.kz/ru/catalog/monitory/monitor-aoc-24g2sp-238-fhd-ips-165-hz-1ms-300-cdm2-vga-2xhdmi-dp-speakers-chernyy-24g2s/" display="https://alsi.kz/ru/catalog/monitory/monitor-aoc-24g2sp-238-fhd-ips-165-hz-1ms-300-cdm2-vga-2xhdmi-dp-speakers-chernyy-24g2s/"/>
    <hyperlink ref="E324" r:id="rId316" tooltip="https://alsi.kz/ru/catalog/monitory/monitor-aoc-24p1-238-fhd-ips-60-hz-5ms-vga-dvi-hdmi-dp-hapivot-swivel-speakers-chern/" display="https://alsi.kz/ru/catalog/monitory/monitor-aoc-24p1-238-fhd-ips-60-hz-5ms-vga-dvi-hdmi-dp-hapivot-swivel-speakers-chern/"/>
    <hyperlink ref="E325" r:id="rId317" tooltip="https://alsi.kz/ru/catalog/monitory/monitor-aoc-24v5ce-238-fhd-ips-4ms-75hz-chernyy-24v5cebk/" display="https://alsi.kz/ru/catalog/monitory/monitor-aoc-24v5ce-238-fhd-ips-4ms-75hz-chernyy-24v5cebk/"/>
    <hyperlink ref="E326" r:id="rId318" tooltip="https://alsi.kz/ru/catalog/monitory/monitor-aoc-27b2dm-27-1920x1080-va-4ms-40001-vga-hdmi-dvi-chernyy-27b2dm01/" display="https://alsi.kz/ru/catalog/monitory/monitor-aoc-27b2dm-27-1920x1080-va-4ms-40001-vga-hdmi-dvi-chernyy-27b2dm01/"/>
    <hyperlink ref="E327" r:id="rId319" tooltip="https://alsi.kz/ru/catalog/monitory/monitor-aoc-27b2h-chernyy-27b2heu/" display="https://alsi.kz/ru/catalog/monitory/monitor-aoc-27b2h-chernyy-27b2heu/"/>
    <hyperlink ref="E328" r:id="rId320" tooltip="https://alsi.kz/ru/catalog/monitory/monitor-aoc-27b2h-27-ips-1920x1080-75hz-4ms-hdmi-vga-27b2heu01/" display="https://alsi.kz/ru/catalog/monitory/monitor-aoc-27b2h-27-ips-1920x1080-75hz-4ms-hdmi-vga-27b2heu01/"/>
    <hyperlink ref="E329" r:id="rId321" tooltip="https://alsi.kz/ru/catalog/monitory/monitor-aoc-27b2qam-27-va-1920x1080-75hz-4ms-vga-hdmi-dp-27b2qam01/" display="https://alsi.kz/ru/catalog/monitory/monitor-aoc-27b2qam-27-va-1920x1080-75hz-4ms-vga-hdmi-dp-27b2qam01/"/>
    <hyperlink ref="E330" r:id="rId322" tooltip="https://alsi.kz/ru/catalog/monitory/monitor-aoc-27b3hm-27-1920x1080-va-4ms-10001-75hz-hdmi-vga-chernyy-27b3hm01/" display="https://alsi.kz/ru/catalog/monitory/monitor-aoc-27b3hm-27-1920x1080-va-4ms-10001-75hz-hdmi-vga-chernyy-27b3hm01/"/>
    <hyperlink ref="E331" r:id="rId323" tooltip="https://alsi.kz/ru/catalog/monitory/monitor-aoc-27b3hma2-27-fhd-va-100-hz-4ms-vga-hdmi-speakers-chernyy-27b3hma201/" display="https://alsi.kz/ru/catalog/monitory/monitor-aoc-27b3hma2-27-fhd-va-100-hz-4ms-vga-hdmi-speakers-chernyy-27b3hma201/"/>
    <hyperlink ref="E332" r:id="rId324" tooltip="https://alsi.kz/ru/catalog/monitory/monitor-aoc-27v5ce-27-fhd-ips-75hz-4ms-hdmi-usb-c-chernyy-27v5cebk/" display="https://alsi.kz/ru/catalog/monitory/monitor-aoc-27v5ce-27-fhd-ips-75hz-4ms-hdmi-usb-c-chernyy-27v5cebk/"/>
    <hyperlink ref="E333" r:id="rId325" tooltip="https://alsi.kz/ru/catalog/monitory/monitor-aoc-cq27g2u-27-qhd-va-1ms-144hz-2xhdmi-1xdp-chernyy-cq27g2ubk/" display="https://alsi.kz/ru/catalog/monitory/monitor-aoc-cq27g2u-27-qhd-va-1ms-144hz-2xhdmi-1xdp-chernyy-cq27g2ubk/"/>
    <hyperlink ref="E334" r:id="rId326" tooltip="https://alsi.kz/ru/catalog/monitory/monitor-aoc-e2270swhn-215-fhd-tn-5ms-2007001-vga-hdmi-k220939/" display="https://alsi.kz/ru/catalog/monitory/monitor-aoc-e2270swhn-215-fhd-tn-5ms-2007001-vga-hdmi-k220939/"/>
    <hyperlink ref="E335" r:id="rId327" tooltip="https://alsi.kz/ru/catalog/monitory/monitor-aoc-e2270swn-e2270swn/" display="https://alsi.kz/ru/catalog/monitory/monitor-aoc-e2270swn-e2270swn/"/>
    <hyperlink ref="E336" r:id="rId328" tooltip="https://alsi.kz/ru/catalog/monitory/monitor-aoc-pro-line-24p3qw-238-ips-1920x1080-75hz-4ms-3000cdm-10001-2xhdmi-1xdp-1xusb-b-4xusb/" display="https://alsi.kz/ru/catalog/monitory/monitor-aoc-pro-line-24p3qw-238-ips-1920x1080-75hz-4ms-3000cdm-10001-2xhdmi-1xdp-1xusb-b-4xusb/"/>
    <hyperlink ref="E337" r:id="rId329" tooltip="https://alsi.kz/ru/catalog/monitory/monitor-aoc-q27b3ma01-27-2560x1440-va-75hz-4ms-40001-2xhdmi-2xdp-2x2w-chernyy-q27b3ma/" display="https://alsi.kz/ru/catalog/monitory/monitor-aoc-q27b3ma01-27-2560x1440-va-75hz-4ms-40001-2xhdmi-2xdp-2x2w-chernyy-q27b3ma/"/>
    <hyperlink ref="E338" r:id="rId330" tooltip="https://alsi.kz/ru/catalog/monitory/monitor-aoc-q32v4-315-wqhd-ips-75-hz-4ms-hdmi-dp-speakers-chernyy-q32v401/" display="https://alsi.kz/ru/catalog/monitory/monitor-aoc-q32v4-315-wqhd-ips-75-hz-4ms-hdmi-dp-speakers-chernyy-q32v401/"/>
    <hyperlink ref="E339" r:id="rId331" tooltip="https://alsi.kz/ru/catalog/monitory/monitor-aoc-u32u1-315-uhd-ips-60-hz-5msdp2xhdmiusb-c-hrd600-u32u1/" display="https://alsi.kz/ru/catalog/monitory/monitor-aoc-u32u1-315-uhd-ips-60-hz-5msdp2xhdmiusb-c-hrd600-u32u1/"/>
    <hyperlink ref="E340" r:id="rId332" tooltip="https://alsi.kz/ru/catalog/monitory/monitor-asrock-pg34wq15r3a-34va-3440x1440-165hz-550kdm-30001-178178-1ms-dpx1-hdmix2-che/" display="https://alsi.kz/ru/catalog/monitory/monitor-asrock-pg34wq15r3a-34va-3440x1440-165hz-550kdm-30001-178178-1ms-dpx1-hdmix2-che/"/>
    <hyperlink ref="E341" r:id="rId333" tooltip="https://alsi.kz/ru/catalog/monitory/monitor-asus-be24eqsk-24-fhd-ips-75hz-5ms-hdmidpvga-2w-webcam-black-be24eqsk-24-asus/" display="https://alsi.kz/ru/catalog/monitory/monitor-asus-be24eqsk-24-fhd-ips-75hz-5ms-hdmidpvga-2w-webcam-black-be24eqsk-24-asus/"/>
    <hyperlink ref="E342" r:id="rId334" tooltip="https://alsi.kz/ru/catalog/monitory/monitor-asus-proart-pa278cv-90lm06q0-b01370/" display="https://alsi.kz/ru/catalog/monitory/monitor-asus-proart-pa278cv-90lm06q0-b01370/"/>
    <hyperlink ref="E343" r:id="rId335" tooltip="https://alsi.kz/ru/catalog/monitory/monitor-asus-va24dqsb24-fhd-ips-75hz-5ms-250cdm210001-hdmidpvgasp-2w2x-usb-chernyy-90/" display="https://alsi.kz/ru/catalog/monitory/monitor-asus-va24dqsb24-fhd-ips-75hz-5ms-250cdm210001-hdmidpvgasp-2w2x-usb-chernyy-90/"/>
    <hyperlink ref="E344" r:id="rId336" tooltip="https://alsi.kz/ru/catalog/monitory/monitor-asus-va24dqsb-90lm054l-b02370/" display="https://alsi.kz/ru/catalog/monitory/monitor-asus-va24dqsb-90lm054l-b02370/"/>
    <hyperlink ref="E345" r:id="rId337" tooltip="https://alsi.kz/ru/catalog/monitory/monitor-asus-va27eqsb-90lm0559-b01170/" display="https://alsi.kz/ru/catalog/monitory/monitor-asus-va27eqsb-90lm0559-b01170/"/>
    <hyperlink ref="E346" r:id="rId338" tooltip="https://alsi.kz/ru/catalog/monitory/monitor-asus-vg249qm1a-238-fhd-ips-270hz-1ms-350cdm210001-2hdmidp-vg249qm1a/" display="https://alsi.kz/ru/catalog/monitory/monitor-asus-vg249qm1a-238-fhd-ips-270hz-1ms-350cdm210001-2hdmidp-vg249qm1a/"/>
    <hyperlink ref="E347" r:id="rId339" tooltip="https://alsi.kz/ru/catalog/monitory/monitor-asus-vg279ql1a-27-fhd-ips-165hz-1ms-400cdm210001-2hdmidp-hdr400-vg279ql1a/" display="https://alsi.kz/ru/catalog/monitory/monitor-asus-vg279ql1a-27-fhd-ips-165hz-1ms-400cdm210001-2hdmidp-hdr400-vg279ql1a/"/>
    <hyperlink ref="E348" r:id="rId340" tooltip="https://alsi.kz/ru/catalog/monitory/monitor-asus-vg279qm-27-fhd-ips-155hz-1ms-400cdm210001-2hdmidp-chernyy-90lm05h0-b01370/" display="https://alsi.kz/ru/catalog/monitory/monitor-asus-vg279qm-27-fhd-ips-155hz-1ms-400cdm210001-2hdmidp-chernyy-90lm05h0-b01370/"/>
    <hyperlink ref="E349" r:id="rId341" tooltip="https://alsi.kz/ru/catalog/monitory/monitor-asus-vg27vq-27-fhd-va-165hz-1ms-400cdm230001-hdmidpdvi-chernyy-vg27vq/" display="https://alsi.kz/ru/catalog/monitory/monitor-asus-vg27vq-27-fhd-va-165hz-1ms-400cdm230001-hdmidpdvi-chernyy-vg27vq/"/>
    <hyperlink ref="E350" r:id="rId342" tooltip="https://alsi.kz/ru/catalog/monitory/monitor-asus-vs197de-185-hd-1366x768-169-tn-vga-chernyy-vs197de/" display="https://alsi.kz/ru/catalog/monitory/monitor-asus-vs197de-185-hd-1366x768-169-tn-vga-chernyy-vs197de/"/>
    <hyperlink ref="E351" r:id="rId343" tooltip="https://alsi.kz/ru/catalog/monitory/monitor-dell-4k-conference-room-p5524q-210-bjkc/" display="https://alsi.kz/ru/catalog/monitory/monitor-dell-4k-conference-room-p5524q-210-bjkc/"/>
    <hyperlink ref="E352" r:id="rId344" tooltip="https://alsi.kz/ru/catalog/monitory/monitor-dell-e2020h-210-auro/" display="https://alsi.kz/ru/catalog/monitory/monitor-dell-e2020h-210-auro/"/>
    <hyperlink ref="E353" r:id="rId345" tooltip="https://alsi.kz/ru/catalog/monitory/monitor-dell-e2216hv-215-chernyy-210-alfs/" display="https://alsi.kz/ru/catalog/monitory/monitor-dell-e2216hv-215-chernyy-210-alfs/"/>
    <hyperlink ref="E354" r:id="rId346" tooltip="https://alsi.kz/ru/catalog/monitory/monitor-dell-e2220h-210-auxd-215--fhdtn-5-msvga-displayport250-ansi10001-k204235/" display="https://alsi.kz/ru/catalog/monitory/monitor-dell-e2220h-210-auxd-215--fhdtn-5-msvga-displayport250-ansi10001-k204235/"/>
    <hyperlink ref="E355" r:id="rId347" tooltip="https://alsi.kz/ru/catalog/monitory/monitor-dell-e2222hs-210-azkv-215-fhdva5-ms-displayport-hdmi250-ansi-lum30001-k217834/" display="https://alsi.kz/ru/catalog/monitory/monitor-dell-e2222hs-210-azkv-215-fhdva5-ms-displayport-hdmi250-ansi-lum30001-k217834/"/>
    <hyperlink ref="E356" r:id="rId348" tooltip="https://alsi.kz/ru/catalog/monitory/monitor-dell-e2420h-210-atts/" display="https://alsi.kz/ru/catalog/monitory/monitor-dell-e2420h-210-atts/"/>
    <hyperlink ref="E357" r:id="rId349" tooltip="https://alsi.kz/ru/catalog/monitory/monitor-dell-e2424hs-210-bgpj/" display="https://alsi.kz/ru/catalog/monitory/monitor-dell-e2424hs-210-bgpj/"/>
    <hyperlink ref="E358" r:id="rId350" tooltip="https://alsi.kz/ru/catalog/monitory/monitor-dell-e2720h-210-atzm/" display="https://alsi.kz/ru/catalog/monitory/monitor-dell-e2720h-210-atzm/"/>
    <hyperlink ref="E359" r:id="rId351" tooltip="https://alsi.kz/ru/catalog/monitory/monitor-dell-e2723h-210-bejq/" display="https://alsi.kz/ru/catalog/monitory/monitor-dell-e2723h-210-bejq/"/>
    <hyperlink ref="E360" r:id="rId352" tooltip="https://alsi.kz/ru/catalog/monitory/monitor-dell-p1424h-210-bhqq/" display="https://alsi.kz/ru/catalog/monitory/monitor-dell-p1424h-210-bhqq/"/>
    <hyperlink ref="E361" r:id="rId353" tooltip="https://alsi.kz/ru/catalog/monitory/monitor-dell-p2422h-210-azyx/" display="https://alsi.kz/ru/catalog/monitory/monitor-dell-p2422h-210-azyx/"/>
    <hyperlink ref="E362" r:id="rId354" tooltip="https://alsi.kz/ru/catalog/monitory/monitor-dell-p2422he-210-bbbg/" display="https://alsi.kz/ru/catalog/monitory/monitor-dell-p2422he-210-bbbg/"/>
    <hyperlink ref="E363" r:id="rId355" tooltip="https://alsi.kz/ru/catalog/monitory/monitor-dell-p2423-210-bdfs/" display="https://alsi.kz/ru/catalog/monitory/monitor-dell-p2423-210-bdfs/"/>
    <hyperlink ref="E364" r:id="rId356" tooltip="https://alsi.kz/ru/catalog/monitory/monitor-dell-p2424ht-210-bhsk/" display="https://alsi.kz/ru/catalog/monitory/monitor-dell-p2424ht-210-bhsk/"/>
    <hyperlink ref="E365" r:id="rId357" tooltip="https://alsi.kz/ru/catalog/monitory/monitor-dell-p2719h-210-apxf/" display="https://alsi.kz/ru/catalog/monitory/monitor-dell-p2719h-210-apxf/"/>
    <hyperlink ref="E366" r:id="rId358" tooltip="https://alsi.kz/ru/catalog/monitory/monitor-dell-p2722h-210-azyz/" display="https://alsi.kz/ru/catalog/monitory/monitor-dell-p2722h-210-azyz/"/>
    <hyperlink ref="E367" r:id="rId359" tooltip="https://alsi.kz/ru/catalog/monitory/monitor-dell-p2722h-27-210-azyz/" display="https://alsi.kz/ru/catalog/monitory/monitor-dell-p2722h-27-210-azyz/"/>
    <hyperlink ref="E368" r:id="rId360" tooltip="https://alsi.kz/ru/catalog/monitory/monitor-dell-p2723d-210-bddx/" display="https://alsi.kz/ru/catalog/monitory/monitor-dell-p2723d-210-bddx/"/>
    <hyperlink ref="E369" r:id="rId361" tooltip="https://alsi.kz/ru/catalog/monitory/monitor-dell-p3223de-210-bdgb/" display="https://alsi.kz/ru/catalog/monitory/monitor-dell-p3223de-210-bdgb/"/>
    <hyperlink ref="E370" r:id="rId362" tooltip="https://alsi.kz/ru/catalog/monitory/monitor-dell-p3223qe-315-ips3840x2160-pix-60-hz-5-ms-usb-32-gen-1usb-c-hub350-ansi-lum/" display="https://alsi.kz/ru/catalog/monitory/monitor-dell-p3223qe-315-ips3840x2160-pix-60-hz-5-ms-usb-32-gen-1usb-c-hub350-ansi-lum/"/>
    <hyperlink ref="E371" r:id="rId363" tooltip="https://alsi.kz/ru/catalog/monitory/monitor-dell-s2421h-238-210-axkr/" display="https://alsi.kz/ru/catalog/monitory/monitor-dell-s2421h-238-210-axkr/"/>
    <hyperlink ref="E372" r:id="rId364" tooltip="https://alsi.kz/ru/catalog/monitory/monitor-dell-se2219h-210-aqol-215-fhdips8-mshdmi-vga250-lum10001-k191096/" display="https://alsi.kz/ru/catalog/monitory/monitor-dell-se2219h-210-aqol-215-fhdips8-mshdmi-vga250-lum10001-k191096/"/>
    <hyperlink ref="E373" r:id="rId365" tooltip="https://alsi.kz/ru/catalog/monitory/monitor-dell-se3223q-210-begy/" display="https://alsi.kz/ru/catalog/monitory/monitor-dell-se3223q-210-begy/"/>
    <hyperlink ref="E374" r:id="rId366" tooltip="https://alsi.kz/ru/catalog/monitory/monitor-dell-u2723qe-210-bcxk/" display="https://alsi.kz/ru/catalog/monitory/monitor-dell-u2723qe-210-bcxk/"/>
    <hyperlink ref="E375" r:id="rId367" tooltip="https://alsi.kz/ru/catalog/monitory/monitor-dell-ultrasharp-u2422h-238-1920x1200-hdmi-dp-usb-type-c-210-ayui/" display="https://alsi.kz/ru/catalog/monitory/monitor-dell-ultrasharp-u2422h-238-1920x1200-hdmi-dp-usb-type-c-210-ayui/"/>
    <hyperlink ref="E376" r:id="rId368" tooltip="https://alsi.kz/ru/catalog/monitory/monitor-hp-e22-g4-215-fhd-ips5-msvgahdmidp-9vh72aa/" display="https://alsi.kz/ru/catalog/monitory/monitor-hp-e22-g4-215-fhd-ips5-msvgahdmidp-9vh72aa/"/>
    <hyperlink ref="E377" r:id="rId369" tooltip="https://alsi.kz/ru/catalog/monitory/monitor-hp-e23-g4-9vf96aa/" display="https://alsi.kz/ru/catalog/monitory/monitor-hp-e23-g4-9vf96aa/"/>
    <hyperlink ref="E378" r:id="rId370" tooltip="https://alsi.kz/ru/catalog/monitory/monitor-hp-e24-g5-fhd238-ips169250-nits1000110m11781785mshdmidp4xusb3ywheight-adj/" display="https://alsi.kz/ru/catalog/monitory/monitor-hp-e24-g5-fhd238-ips169250-nits1000110m11781785mshdmidp4xusb3ywheight-adj/"/>
    <hyperlink ref="E379" r:id="rId371" tooltip="https://alsi.kz/ru/catalog/monitory/monitor-hp-europe-e14-g4-portable-1b065aaabb/" display="https://alsi.kz/ru/catalog/monitory/monitor-hp-europe-e14-g4-portable-1b065aaabb/"/>
    <hyperlink ref="E380" r:id="rId372" tooltip="https://alsi.kz/ru/catalog/monitory/monitor-hp-e24-g4-9vf99aaabb/" display="https://alsi.kz/ru/catalog/monitory/monitor-hp-e24-g4-9vf99aaabb/"/>
    <hyperlink ref="E381" r:id="rId373" tooltip="https://alsi.kz/ru/catalog/monitory/monitor-hp-europe-e24-g5-6n6e9aaabb/" display="https://alsi.kz/ru/catalog/monitory/monitor-hp-europe-e24-g5-6n6e9aaabb/"/>
    <hyperlink ref="E382" r:id="rId374" tooltip="https://alsi.kz/ru/catalog/monitory/monitor-hp-europe-e24q-g5-6n4f1aaabb/" display="https://alsi.kz/ru/catalog/monitory/monitor-hp-europe-e24q-g5-6n4f1aaabb/"/>
    <hyperlink ref="E383" r:id="rId375" tooltip="https://alsi.kz/ru/catalog/monitory/monitor-hp-elitedisplay-e190i/" display="https://alsi.kz/ru/catalog/monitory/monitor-hp-elitedisplay-e190i/"/>
    <hyperlink ref="E384" r:id="rId376" tooltip="https://alsi.kz/ru/catalog/monitory/monitor-hp-europe-elitedisplay-e243m-1fh48aaabb/" display="https://alsi.kz/ru/catalog/monitory/monitor-hp-europe-elitedisplay-e243m-1fh48aaabb/"/>
    <hyperlink ref="E385" r:id="rId377" tooltip="https://alsi.kz/ru/catalog/monitory/monitor-hp-europe-m22f-fhd-2d9j9aaabb/" display="https://alsi.kz/ru/catalog/monitory/monitor-hp-europe-m22f-fhd-2d9j9aaabb/"/>
    <hyperlink ref="E386" r:id="rId378" tooltip="https://alsi.kz/ru/catalog/monitory/monitor-hp-europe-m24f-fhd-2d9k0aaabb/" display="https://alsi.kz/ru/catalog/monitory/monitor-hp-europe-m24f-fhd-2d9k0aaabb/"/>
    <hyperlink ref="E387" r:id="rId379" tooltip="https://alsi.kz/ru/catalog/monitory/monitor-hp-europe-p224-5qg34aaabb/" display="https://alsi.kz/ru/catalog/monitory/monitor-hp-europe-p224-5qg34aaabb/"/>
    <hyperlink ref="E388" r:id="rId380" tooltip="https://alsi.kz/ru/catalog/monitory/monitor-hp-europe-p22v-g4-9tt53aaabb/" display="https://alsi.kz/ru/catalog/monitory/monitor-hp-europe-p22v-g4-9tt53aaabb/"/>
    <hyperlink ref="E389" r:id="rId381" tooltip="https://alsi.kz/ru/catalog/monitory/monitor-hp-europe-p24-g4-1a7e5aaabb/" display="https://alsi.kz/ru/catalog/monitory/monitor-hp-europe-p24-g4-1a7e5aaabb/"/>
    <hyperlink ref="E390" r:id="rId382" tooltip="https://alsi.kz/ru/catalog/monitory/monitor-hp-europe-p24h-g4-fhd-7vh44aaabb/" display="https://alsi.kz/ru/catalog/monitory/monitor-hp-europe-p24h-g4-fhd-7vh44aaabb/"/>
    <hyperlink ref="E391" r:id="rId383" tooltip="https://alsi.kz/ru/catalog/monitory/monitor-hp-europe-p24h-g5-64w34aaabb/" display="https://alsi.kz/ru/catalog/monitory/monitor-hp-europe-p24h-g5-64w34aaabb/"/>
    <hyperlink ref="E392" r:id="rId384" tooltip="https://alsi.kz/ru/catalog/monitory/monitor-hp-europe-p24v-g4-9tt78aaabb/" display="https://alsi.kz/ru/catalog/monitory/monitor-hp-europe-p24v-g4-9tt78aaabb/"/>
    <hyperlink ref="E393" r:id="rId385" tooltip="https://alsi.kz/ru/catalog/monitory/monitor-hp-europe-p24v-g5-64w18aaabb/" display="https://alsi.kz/ru/catalog/monitory/monitor-hp-europe-p24v-g5-64w18aaabb/"/>
    <hyperlink ref="E394" r:id="rId386" tooltip="https://alsi.kz/ru/catalog/monitory/monitor-hp-europe-p27-g5-64x69aaabb/" display="https://alsi.kz/ru/catalog/monitory/monitor-hp-europe-p27-g5-64x69aaabb/"/>
    <hyperlink ref="E395" r:id="rId387" tooltip="https://alsi.kz/ru/catalog/monitory/monitor-hp-europe-s7-pro-732pk-8y2k9aaabb/" display="https://alsi.kz/ru/catalog/monitory/monitor-hp-europe-s7-pro-732pk-8y2k9aaabb/"/>
    <hyperlink ref="E396" r:id="rId388" tooltip="https://alsi.kz/ru/catalog/monitory/monitor-hp-europe-z24f-g3-3g828aaabb/" display="https://alsi.kz/ru/catalog/monitory/monitor-hp-europe-z24f-g3-3g828aaabb/"/>
    <hyperlink ref="E397" r:id="rId389" tooltip="https://alsi.kz/ru/catalog/monitory/monitor-hp-europe-z24n-g3-wuxga-1c4z5aaabb/" display="https://alsi.kz/ru/catalog/monitory/monitor-hp-europe-z24n-g3-wuxga-1c4z5aaabb/"/>
    <hyperlink ref="E398" r:id="rId390" tooltip="https://alsi.kz/ru/catalog/monitory/monitor-hp-p22-g4-1a7e4aaabb-215-fhdips-5-ms-displayport-hdmi-vga250-lum-k210487/" display="https://alsi.kz/ru/catalog/monitory/monitor-hp-p22-g4-1a7e4aaabb-215-fhdips-5-ms-displayport-hdmi-vga250-lum-k210487/"/>
    <hyperlink ref="E399" r:id="rId391" tooltip="https://alsi.kz/ru/catalog/monitory/monitor-hp-v28-4k-8wh58aa/" display="https://alsi.kz/ru/catalog/monitory/monitor-hp-v28-4k-8wh58aa/"/>
    <hyperlink ref="E400" r:id="rId392" tooltip="https://alsi.kz/ru/catalog/monitory/monitor-hp-x24c-curved-1500r-236-fhd-va-144hz-4ms-300cdm2-30001-hdmidp-chernyy-9fm22aa/" display="https://alsi.kz/ru/catalog/monitory/monitor-hp-x24c-curved-1500r-236-fhd-va-144hz-4ms-300cdm2-30001-hdmidp-chernyy-9fm22aa/"/>
    <hyperlink ref="E401" r:id="rId393" tooltip="https://alsi.kz/ru/catalog/monitory/monitor-hp-z24f-g3-238-fhd-ips-5msdpdp-outhdmi-3g828aa/" display="https://alsi.kz/ru/catalog/monitory/monitor-hp-z24f-g3-238-fhd-ips-5msdpdp-outhdmi-3g828aa/"/>
    <hyperlink ref="E402" r:id="rId394" tooltip="https://alsi.kz/ru/catalog/monitory/monitor-huntkey-rrb2413v-238-1920h1080-ips-14-ms-60-gc-dp-hdmi-vga-10001-ugol-obzorago/" display="https://alsi.kz/ru/catalog/monitory/monitor-huntkey-rrb2413v-238-1920h1080-ips-14-ms-60-gc-dp-hdmi-vga-10001-ugol-obzorago/"/>
    <hyperlink ref="E403" r:id="rId395" tooltip="https://alsi.kz/ru/catalog/monitory/monitor-huntkey-rrb2713v-27-1920h1080-ips-14-ms-60-gc-dp-hdmi-10001-ugol-obzoragorvert/" display="https://alsi.kz/ru/catalog/monitory/monitor-huntkey-rrb2713v-27-1920h1080-ips-14-ms-60-gc-dp-hdmi-10001-ugol-obzoragorvert/"/>
    <hyperlink ref="E404" r:id="rId396" tooltip="https://alsi.kz/ru/catalog/monitory/monitor-iiyama-27-fhdips-300cdm2-4ms-vga-dvi-hdmi-dp-chernyy-xu2793hsu-b4/" display="https://alsi.kz/ru/catalog/monitory/monitor-iiyama-27-fhdips-300cdm2-4ms-vga-dvi-hdmi-dp-chernyy-xu2793hsu-b4/"/>
    <hyperlink ref="E405" r:id="rId397" tooltip="https://alsi.kz/ru/catalog/monitory/monitor-iiyama-t2754-27-fhd-touch-ips-4ms-vga-dvi-hdmi-usb-hubheight-adj-speakers-cherny/" display="https://alsi.kz/ru/catalog/monitory/monitor-iiyama-t2754-27-fhd-touch-ips-4ms-vga-dvi-hdmi-usb-hubheight-adj-speakers-cherny/"/>
    <hyperlink ref="E406" r:id="rId398" tooltip="https://alsi.kz/ru/catalog/monitory/monitor-iiyama-tf2415-238-fhd-touch-va-16ms-vga-hdmi-dp-usb-hub-speakers-chernyy-tf2415m/" display="https://alsi.kz/ru/catalog/monitory/monitor-iiyama-tf2415-238-fhd-touch-va-16ms-vga-hdmi-dp-usb-hub-speakers-chernyy-tf2415m/"/>
    <hyperlink ref="E407" r:id="rId399" tooltip="https://alsi.kz/ru/catalog/monitory/monitor-iiyama-236-fhd-va-vga-hdmi-dp-chernyy-x2474hs-b2/" display="https://alsi.kz/ru/catalog/monitory/monitor-iiyama-236-fhd-va-vga-hdmi-dp-chernyy-x2474hs-b2/"/>
    <hyperlink ref="E408" r:id="rId400" tooltip="https://alsi.kz/ru/catalog/monitory/monitor-iiyama-xb3288uhsu-315-uhd-4k-va-3-ms-dvi-2xhdmi-dp-chernyy-xb3288uhsu-b1/" display="https://alsi.kz/ru/catalog/monitory/monitor-iiyama-xb3288uhsu-315-uhd-4k-va-3-ms-dvi-2xhdmi-dp-chernyy-xb3288uhsu-b1/"/>
    <hyperlink ref="E409" r:id="rId401" tooltip="https://alsi.kz/ru/catalog/monitory/monitor-iiyama-215-fhd-va-vga-hdmi-dp-chernyy-xu2294hsu-b1/" display="https://alsi.kz/ru/catalog/monitory/monitor-iiyama-215-fhd-va-vga-hdmi-dp-chernyy-xu2294hsu-b1/"/>
    <hyperlink ref="E410" r:id="rId402" tooltip="https://alsi.kz/ru/catalog/monitory/monitor-iiyama-238-fhd-ips-vga-hdmi-dp-chernyy-xu2492hsu-b1/" display="https://alsi.kz/ru/catalog/monitory/monitor-iiyama-238-fhd-ips-vga-hdmi-dp-chernyy-xu2492hsu-b1/"/>
    <hyperlink ref="E411" r:id="rId403" tooltip="https://alsi.kz/ru/catalog/monitory/monitor-iiyama-24-fhd-ips-4-ms-250cdm2-10001-vga-hdmi-dp-tilt-speakers-chernyy-xu2493/" display="https://alsi.kz/ru/catalog/monitory/monitor-iiyama-24-fhd-ips-4-ms-250cdm2-10001-vga-hdmi-dp-tilt-speakers-chernyy-xu2493/"/>
    <hyperlink ref="E412" r:id="rId404" tooltip="https://alsi.kz/ru/catalog/monitory/monitor-iiyama-238-fhd-ips-vga-hdmi-dp-chernyy-xub2492hsu-b1/" display="https://alsi.kz/ru/catalog/monitory/monitor-iiyama-238-fhd-ips-vga-hdmi-dp-chernyy-xub2492hsu-b1/"/>
    <hyperlink ref="E413" r:id="rId405" tooltip="https://alsi.kz/ru/catalog/monitory/monitor-iiyama-27-fhd-ips-vga-hdmi-dp-chernyy-xub2796hsu-b1/" display="https://alsi.kz/ru/catalog/monitory/monitor-iiyama-27-fhd-ips-vga-hdmi-dp-chernyy-xub2796hsu-b1/"/>
    <hyperlink ref="E414" r:id="rId406" tooltip="https://alsi.kz/ru/catalog/monitory/monitor-iiyama-xub2796-27-fhd-ips-1ms-vga-hdmi-dp-usb-hubpivot-speakers-chernyy-xub279/" display="https://alsi.kz/ru/catalog/monitory/monitor-iiyama-xub2796-27-fhd-ips-1ms-vga-hdmi-dp-usb-hubpivot-speakers-chernyy-xub279/"/>
    <hyperlink ref="E415" r:id="rId407" tooltip="https://alsi.kz/ru/catalog/monitory/monitor-lenovo-d24-40-67a2kac6eu/" display="https://alsi.kz/ru/catalog/monitory/monitor-lenovo-d24-40-67a2kac6eu/"/>
    <hyperlink ref="E416" r:id="rId408" tooltip="https://alsi.kz/ru/catalog/monitory/monitor-lenovo-d27-40-27-fhd-va-75hz-5ms-vgahdmi-67a3kac6eu/" display="https://alsi.kz/ru/catalog/monitory/monitor-lenovo-d27-40-27-fhd-va-75hz-5ms-vgahdmi-67a3kac6eu/"/>
    <hyperlink ref="E417" r:id="rId409" tooltip="https://alsi.kz/ru/catalog/monitory/monitor-lenovo-d32u-40-315-uhd-60hz4ms-2-x-hdmidp-66fdgac2eu/" display="https://alsi.kz/ru/catalog/monitory/monitor-lenovo-d32u-40-315-uhd-60hz4ms-2-x-hdmidp-66fdgac2eu/"/>
    <hyperlink ref="E418" r:id="rId410" tooltip="https://alsi.kz/ru/catalog/monitory/monitor-lenovo-e27q-20-a21270qe0-62d0gat1eu/" display="https://alsi.kz/ru/catalog/monitory/monitor-lenovo-e27q-20-a21270qe0-62d0gat1eu/"/>
    <hyperlink ref="E419" r:id="rId411" tooltip="https://alsi.kz/ru/catalog/monitory/monitor-lenovo-g24-20-238-ips-fhd144hz-05ms-2-x-hdmi-20dp-66cfgac1eu/" display="https://alsi.kz/ru/catalog/monitory/monitor-lenovo-g24-20-238-ips-fhd144hz-05ms-2-x-hdmi-20dp-66cfgac1eu/"/>
    <hyperlink ref="E420" r:id="rId412" tooltip="https://alsi.kz/ru/catalog/monitory/monitor-lenovo-g24e-20-238-va1920x1080100hz120hzfreesync-premium1ms300013m1300nithdmi-2/" display="https://alsi.kz/ru/catalog/monitory/monitor-lenovo-g24e-20-238-va1920x1080100hz120hzfreesync-premium1ms300013m1300nithdmi-2/"/>
    <hyperlink ref="E421" r:id="rId413" tooltip="https://alsi.kz/ru/catalog/monitory/monitor-lenovo-g27c-30-27-fhd-va-165hz-1ms-2-x-hdmi-20dp-14-66f3gac2eu/" display="https://alsi.kz/ru/catalog/monitory/monitor-lenovo-g27c-30-27-fhd-va-165hz-1ms-2-x-hdmi-20dp-14-66f3gac2eu/"/>
    <hyperlink ref="E422" r:id="rId414" tooltip="https://alsi.kz/ru/catalog/monitory/monitor-lenovo-g27e-20-27-fhd-va-100hz-1ms30001-300nithdmidp-66d8gar1eu/" display="https://alsi.kz/ru/catalog/monitory/monitor-lenovo-g27e-20-27-fhd-va-100hz-1ms30001-300nithdmidp-66d8gar1eu/"/>
    <hyperlink ref="E423" r:id="rId415" tooltip="https://alsi.kz/ru/catalog/monitory/monitor-lenovo-g34w-30-34-va3440-x-1440165-1500r1ms250013m1350nitlift-135mm2xhdmidp-/" display="https://alsi.kz/ru/catalog/monitory/monitor-lenovo-g34w-30-34-va3440-x-1440165-1500r1ms250013m1350nitlift-135mm2xhdmidp-/"/>
    <hyperlink ref="E424" r:id="rId416" tooltip="https://alsi.kz/ru/catalog/monitory/monitor-lenovo-l24e-40-238-va1920x1080100hz-4ms250nitvgahdmi-14y-out-67aakac3eu/" display="https://alsi.kz/ru/catalog/monitory/monitor-lenovo-l24e-40-238-va1920x1080100hz-4ms250nitvgahdmi-14y-out-67aakac3eu/"/>
    <hyperlink ref="E425" r:id="rId417" tooltip="https://alsi.kz/ru/catalog/monitory/monitor-lenovo-l24i-40-238-ips-fhd100-4ms30001250nitvgahdmi-freesync-67a8kac3eu/" display="https://alsi.kz/ru/catalog/monitory/monitor-lenovo-l24i-40-238-ips-fhd100-4ms30001250nitvgahdmi-freesync-67a8kac3eu/"/>
    <hyperlink ref="E426" r:id="rId418" tooltip="https://alsi.kz/ru/catalog/monitory/monitor-lenovo-l24m-40-238-fhd-ips100hz-4ms30001250nithdmi-has-pivot-67a9uac3eu/" display="https://alsi.kz/ru/catalog/monitory/monitor-lenovo-l24m-40-238-fhd-ips100hz-4ms30001250nithdmi-has-pivot-67a9uac3eu/"/>
    <hyperlink ref="E427" r:id="rId419" tooltip="https://alsi.kz/ru/catalog/monitory/monitor-lenovo-l24q-35-66d1gac1eu/" display="https://alsi.kz/ru/catalog/monitory/monitor-lenovo-l24q-35-66d1gac1eu/"/>
    <hyperlink ref="E428" r:id="rId420" tooltip="https://alsi.kz/ru/catalog/monitory/monitor-lenovo-l27e-40-27-va1920x1080100hz-4ms300nitvga2xhdmi-14y-out-67ackac4eu/" display="https://alsi.kz/ru/catalog/monitory/monitor-lenovo-l27e-40-27-va1920x1080100hz-4ms300nitvga2xhdmi-14y-out-67ackac4eu/"/>
    <hyperlink ref="E429" r:id="rId421" tooltip="https://alsi.kz/ru/catalog/monitory/monitor-lenovo-l27m-30-27-fhd-ips-75hz-4ms-vgahdmi-14usb-type-c-66d0kac2eu/" display="https://alsi.kz/ru/catalog/monitory/monitor-lenovo-l27m-30-27-fhd-ips-75hz-4ms-vgahdmi-14usb-type-c-66d0kac2eu/"/>
    <hyperlink ref="E430" r:id="rId422" tooltip="https://alsi.kz/ru/catalog/monitory/monitor-lenovo-l28u-35-28-ips3840-x-2160-freesync4ms10001-350nitlift-150mm-swivel-pivot2/" display="https://alsi.kz/ru/catalog/monitory/monitor-lenovo-l28u-35-28-ips3840-x-2160-freesync4ms10001-350nitlift-150mm-swivel-pivot2/"/>
    <hyperlink ref="E431" r:id="rId423" tooltip="https://alsi.kz/ru/catalog/monitory/monitor-lenovo-l29w-30-29-ips2560-x-108090hz-freesync4ms10001-300nitlift-150mm-swivelhdmi/" display="https://alsi.kz/ru/catalog/monitory/monitor-lenovo-l29w-30-29-ips2560-x-108090hz-freesync4ms10001-300nitlift-150mm-swivelhdmi/"/>
    <hyperlink ref="E432" r:id="rId424" tooltip="https://alsi.kz/ru/catalog/monitory/monitor-lenovo-legion-y27-30-27-fhd-ips-165hz-05-ms2-x-hdmidp-66f8gac3eu/" display="https://alsi.kz/ru/catalog/monitory/monitor-lenovo-legion-y27-30-27-fhd-ips-165hz-05-ms2-x-hdmidp-66f8gac3eu/"/>
    <hyperlink ref="E433" r:id="rId425" tooltip="https://alsi.kz/ru/catalog/monitory/monitor-lenovo-p24h-30-63b3gat6eu/" display="https://alsi.kz/ru/catalog/monitory/monitor-lenovo-p24h-30-63b3gat6eu/"/>
    <hyperlink ref="E434" r:id="rId426" tooltip="https://alsi.kz/ru/catalog/monitory/monitor-lenovo-p24q-30-63b4gat6eu/" display="https://alsi.kz/ru/catalog/monitory/monitor-lenovo-p24q-30-63b4gat6eu/"/>
    <hyperlink ref="E435" r:id="rId427" tooltip="https://alsi.kz/ru/catalog/monitory/monitor-lenovo-p27h-20-d19270qp1-61e9gat6eu/" display="https://alsi.kz/ru/catalog/monitory/monitor-lenovo-p27h-20-d19270qp1-61e9gat6eu/"/>
    <hyperlink ref="E436" r:id="rId428" tooltip="https://alsi.kz/ru/catalog/monitory/monitor-lenovo-q24i-20-238-ips1920x108075hzamd-freesync4ms100013m1300nitlift-80mm2-x-hd/" display="https://alsi.kz/ru/catalog/monitory/monitor-lenovo-q24i-20-238-ips1920x108075hzamd-freesync4ms100013m1300nitlift-80mm2-x-hd/"/>
    <hyperlink ref="E437" r:id="rId429" tooltip="https://alsi.kz/ru/catalog/monitory/monitor-lenovo-q27h-20-27-qhd-ips75hz-4ms10001350nithdmidptype-c-has-2x3w-66eduac1eu/" display="https://alsi.kz/ru/catalog/monitory/monitor-lenovo-q27h-20-27-qhd-ips75hz-4ms10001350nithdmidptype-c-has-2x3w-66eduac1eu/"/>
    <hyperlink ref="E438" r:id="rId430" tooltip="https://alsi.kz/ru/catalog/monitory/monitor-lenovo-r25i-30-245-ips-fhd-165hz-05-ms400liftswivel-pivot2-x-hdmi-20dp-14yes/" display="https://alsi.kz/ru/catalog/monitory/monitor-lenovo-r25i-30-245-ips-fhd-165hz-05-ms400liftswivel-pivot2-x-hdmi-20dp-14yes/"/>
    <hyperlink ref="E439" r:id="rId431" tooltip="https://alsi.kz/ru/catalog/monitory/monitor-lenovo-r27i-30-27-ips-fhd165hz-05-ms400liftswivel-pivot2-x-hdmi-20dp-14yes-ja/" display="https://alsi.kz/ru/catalog/monitory/monitor-lenovo-r27i-30-27-ips-fhd165hz-05-ms400liftswivel-pivot2-x-hdmi-20dp-14yes-ja/"/>
    <hyperlink ref="E440" r:id="rId432" tooltip="https://alsi.kz/ru/catalog/monitory/monitor-lenovo-r27q-30-27-ips2560-x-1440165hzfreesync05-ms400liftswivel-pivot2-x-hdmi-2/" display="https://alsi.kz/ru/catalog/monitory/monitor-lenovo-r27q-30-27-ips2560-x-1440165hzfreesync05-ms400liftswivel-pivot2-x-hdmi-2/"/>
    <hyperlink ref="E441" r:id="rId433" tooltip="https://alsi.kz/ru/catalog/monitory/monitor-lenovo-s27i-30-63dfkat4eu/" display="https://alsi.kz/ru/catalog/monitory/monitor-lenovo-s27i-30-63dfkat4eu/"/>
    <hyperlink ref="E442" r:id="rId434" tooltip="https://alsi.kz/ru/catalog/monitory/monitor-lenovo-t27p-30-a22270up0-63a9gat1eu/" display="https://alsi.kz/ru/catalog/monitory/monitor-lenovo-t27p-30-a22270up0-63a9gat1eu/"/>
    <hyperlink ref="E443" r:id="rId435" tooltip="https://alsi.kz/ru/catalog/monitory/monitor-lenovo-t27q-20-c19270qt0-61edgat2eu/" display="https://alsi.kz/ru/catalog/monitory/monitor-lenovo-t27q-20-c19270qt0-61edgat2eu/"/>
    <hyperlink ref="E444" r:id="rId436" tooltip="https://alsi.kz/ru/catalog/monitory/monitor-lenovo-thinkcentre-tiny-in-one-24-gen-4-238-fhd-wled-2xspeakers-1080p-camera-11gdpar1e/" display="https://alsi.kz/ru/catalog/monitory/monitor-lenovo-thinkcentre-tiny-in-one-24-gen-4-238-fhd-wled-2xspeakers-1080p-camera-11gdpar1e/"/>
    <hyperlink ref="E445" r:id="rId437" tooltip="https://alsi.kz/ru/catalog/monitory/monitor-lenovo-thinkvision-p27q-20-61eagat6eu/" display="https://alsi.kz/ru/catalog/monitory/monitor-lenovo-thinkvision-p27q-20-61eagat6eu/"/>
    <hyperlink ref="E446" r:id="rId438" tooltip="https://alsi.kz/ru/catalog/monitory/monitor-lenovo-thinkvision-t24i-30-238-fhd4-6ms60hz250cdm4xusb-32usb-b1xhdmi1xdp-12vg/" display="https://alsi.kz/ru/catalog/monitory/monitor-lenovo-thinkvision-t24i-30-238-fhd4-6ms60hz250cdm4xusb-32usb-b1xhdmi1xdp-12vg/"/>
    <hyperlink ref="E447" r:id="rId439" tooltip="https://alsi.kz/ru/catalog/monitory/monitor-lenovo-thinkvision-t24m-29-63a5gat6eu/" display="https://alsi.kz/ru/catalog/monitory/monitor-lenovo-thinkvision-t24m-29-63a5gat6eu/"/>
    <hyperlink ref="E448" r:id="rId440" tooltip="https://alsi.kz/ru/catalog/monitory/monitor-lenovo-thinkvision-t27h-30-63a3gat1eu/" display="https://alsi.kz/ru/catalog/monitory/monitor-lenovo-thinkvision-t27h-30-63a3gat1eu/"/>
    <hyperlink ref="E449" r:id="rId441" tooltip="https://alsi.kz/ru/catalog/monitory/monitor-lenovo-thinkvision-t27i-30-63a4mat1eu/" display="https://alsi.kz/ru/catalog/monitory/monitor-lenovo-thinkvision-t27i-30-63a4mat1eu/"/>
    <hyperlink ref="E450" r:id="rId442" tooltip="https://alsi.kz/ru/catalog/monitory/monitor-lenovo-y25-30-245-fhd-ips-240hz-1ms-hdmi-20dp-14-66f0gacbeu/" display="https://alsi.kz/ru/catalog/monitory/monitor-lenovo-y25-30-245-fhd-ips-240hz-1ms-hdmi-20dp-14-66f0gacbeu/"/>
    <hyperlink ref="E451" r:id="rId443" tooltip="https://alsi.kz/ru/catalog/monitory/monitor-lenovo-y27h-30-27-ips2560-x-1440165hz1mshdmidp-10001-400nitlift-135mm-swivel-pi/" display="https://alsi.kz/ru/catalog/monitory/monitor-lenovo-y27h-30-27-ips2560-x-1440165hz1mshdmidp-10001-400nitlift-135mm-swivel-pi/"/>
    <hyperlink ref="E452" r:id="rId444" tooltip="https://alsi.kz/ru/catalog/monitory/monitor-lenovo-y32p-30-315-uhd-ips144hz-1ms-2-x-hdmidpusb-type-c-66f9uac6eu/" display="https://alsi.kz/ru/catalog/monitory/monitor-lenovo-y32p-30-315-uhd-ips144hz-1ms-2-x-hdmidpusb-type-c-66f9uac6eu/"/>
    <hyperlink ref="E453" r:id="rId445" tooltip="https://alsi.kz/ru/catalog/monitory/monitor-lg-22mp410-chernyy-22mp410-b/" display="https://alsi.kz/ru/catalog/monitory/monitor-lg-22mp410-chernyy-22mp410-b/"/>
    <hyperlink ref="E454" r:id="rId446" tooltip="https://alsi.kz/ru/catalog/monitory/monitor-lg-24gn60r-black-238-fhd-ips-1ms-hdmi-dp-240kdm2-7001-24gn60r-b/" display="https://alsi.kz/ru/catalog/monitory/monitor-lg-24gn60r-black-238-fhd-ips-1ms-hdmi-dp-240kdm2-7001-24gn60r-b/"/>
    <hyperlink ref="E455" r:id="rId447" tooltip="https://alsi.kz/ru/catalog/monitory/monitor-lg-24mp400-b-24mp400-b/" display="https://alsi.kz/ru/catalog/monitory/monitor-lg-24mp400-b-24mp400-b/"/>
    <hyperlink ref="E456" r:id="rId448" tooltip="https://alsi.kz/ru/catalog/monitory/monitor-lg-24mp450-238-ips-vga-hdmi-chernyy-24mp450-b/" display="https://alsi.kz/ru/catalog/monitory/monitor-lg-24mp450-238-ips-vga-hdmi-chernyy-24mp450-b/"/>
    <hyperlink ref="E457" r:id="rId449" tooltip="https://alsi.kz/ru/catalog/monitory/monitor-lg-27gp750-black-27gp750-b/" display="https://alsi.kz/ru/catalog/monitory/monitor-lg-27gp750-black-27gp750-b/"/>
    <hyperlink ref="E458" r:id="rId450" tooltip="https://alsi.kz/ru/catalog/monitory/monitor-lg-27mp400-27-1920x1080-ips-5ms-vga-hdmi-chernyy-27mp400-b/" display="https://alsi.kz/ru/catalog/monitory/monitor-lg-27mp400-27-1920x1080-ips-5ms-vga-hdmi-chernyy-27mp400-b/"/>
    <hyperlink ref="E459" r:id="rId451" tooltip="https://alsi.kz/ru/catalog/monitory/monitor-lg-27mp400-b-27mp400-b/" display="https://alsi.kz/ru/catalog/monitory/monitor-lg-27mp400-b-27mp400-b/"/>
    <hyperlink ref="E460" r:id="rId452" tooltip="https://alsi.kz/ru/catalog/monitory/monitor-lg-27ul500-w-27ul500-w/" display="https://alsi.kz/ru/catalog/monitory/monitor-lg-27ul500-w-27ul500-w/"/>
    <hyperlink ref="E461" r:id="rId453" tooltip="https://alsi.kz/ru/catalog/monitory/monitor-lg-27up650-wadrz-27up650-w/" display="https://alsi.kz/ru/catalog/monitory/monitor-lg-27up650-wadrz-27up650-w/"/>
    <hyperlink ref="E462" r:id="rId454" tooltip="https://alsi.kz/ru/catalog/monitory/monitor-lg-27up850-w-27up850n-w/" display="https://alsi.kz/ru/catalog/monitory/monitor-lg-27up850-w-27up850n-w/"/>
    <hyperlink ref="E463" r:id="rId455" tooltip="https://alsi.kz/ru/catalog/monitory/monitor-lg-29wp500-black-29wp500-b/" display="https://alsi.kz/ru/catalog/monitory/monitor-lg-29wp500-black-29wp500-b/"/>
    <hyperlink ref="E464" r:id="rId456" tooltip="https://alsi.kz/ru/catalog/monitory/monitor-lg-29wq600-w-29wq600-w/" display="https://alsi.kz/ru/catalog/monitory/monitor-lg-29wq600-w-29wq600-w/"/>
    <hyperlink ref="E465" r:id="rId457" tooltip="https://alsi.kz/ru/catalog/monitory/monitor-lg-32gn50r-black-32gn50r-b/" display="https://alsi.kz/ru/catalog/monitory/monitor-lg-32gn50r-black-32gn50r-b/"/>
    <hyperlink ref="E466" r:id="rId458" tooltip="https://alsi.kz/ru/catalog/monitory/monitor-lg-32un500-w-32un500-w/" display="https://alsi.kz/ru/catalog/monitory/monitor-lg-32un500-w-32un500-w/"/>
    <hyperlink ref="E467" r:id="rId459" tooltip="https://alsi.kz/ru/catalog/monitory/monitor-lg-34wp500-b-34wp500-b/" display="https://alsi.kz/ru/catalog/monitory/monitor-lg-34wp500-b-34wp500-b/"/>
    <hyperlink ref="E468" r:id="rId460" tooltip="https://alsi.kz/ru/catalog/monitory/monitor-msi-g2712-g2712/" display="https://alsi.kz/ru/catalog/monitory/monitor-msi-g2712-g2712/"/>
    <hyperlink ref="E469" r:id="rId461" tooltip="https://alsi.kz/ru/catalog/monitory/monitor-msi-modern-md271cp-curved-chernyy-modern-md271cp/" display="https://alsi.kz/ru/catalog/monitory/monitor-msi-modern-md271cp-curved-chernyy-modern-md271cp/"/>
    <hyperlink ref="E470" r:id="rId462" tooltip="https://alsi.kz/ru/catalog/monitory/monitor-msi-pro-mp242-chernyy-pro-mp242/" display="https://alsi.kz/ru/catalog/monitory/monitor-msi-pro-mp242-chernyy-pro-mp242/"/>
    <hyperlink ref="E471" r:id="rId463" tooltip="https://alsi.kz/ru/catalog/monitory/monitor-philips-241b8qjeb-238-fhd-ips-5ms-vga-dvi-dp-chernyy-241b8qjeb01/" display="https://alsi.kz/ru/catalog/monitory/monitor-philips-241b8qjeb-238-fhd-ips-5ms-vga-dvi-dp-chernyy-241b8qjeb01/"/>
    <hyperlink ref="E472" r:id="rId464" tooltip="https://alsi.kz/ru/catalog/monitory/monitor-philips-243v7qjab-238-fhd-ips-75-hz-4-ms-250-cdm210001-200m1-vga-hdmi-dp-til/" display="https://alsi.kz/ru/catalog/monitory/monitor-philips-243v7qjab-238-fhd-ips-75-hz-4-ms-250-cdm210001-200m1-vga-hdmi-dp-til/"/>
    <hyperlink ref="E473" r:id="rId465" tooltip="https://alsi.kz/ru/catalog/monitory/monitor-philips-243v7qjabf-238-1920x1080-ips-75hz-4ms-10001d-sub-hdmi-dp12-2x2w-243v7qja/" display="https://alsi.kz/ru/catalog/monitory/monitor-philips-243v7qjabf-238-1920x1080-ips-75hz-4ms-10001d-sub-hdmi-dp12-2x2w-243v7qja/"/>
    <hyperlink ref="E474" r:id="rId466" tooltip="https://alsi.kz/ru/catalog/monitory/monitor-philips-245e1s-238-qhd-ips-4ms-vga-hdmi-dp-chernyy-245e1s01/" display="https://alsi.kz/ru/catalog/monitory/monitor-philips-245e1s-238-qhd-ips-4ms-vga-hdmi-dp-chernyy-245e1s01/"/>
    <hyperlink ref="E475" r:id="rId467" tooltip="https://alsi.kz/ru/catalog/monitory/monitor-philips-272s9jal-27-fhdva-75hz-4ms-300kdm-40001-vga-hdmi-dp-chernyy-272s9jal0001/" display="https://alsi.kz/ru/catalog/monitory/monitor-philips-272s9jal-27-fhdva-75hz-4ms-300kdm-40001-vga-hdmi-dp-chernyy-272s9jal0001/"/>
    <hyperlink ref="E476" r:id="rId468" tooltip="https://alsi.kz/ru/catalog/monitory/monitor-philips-273v7qd-27-fhd-ips-5ms-vga-dvi-hdmi-chernyy-273v7qdsb01/" display="https://alsi.kz/ru/catalog/monitory/monitor-philips-273v7qd-27-fhd-ips-5ms-vga-dvi-hdmi-chernyy-273v7qdsb01/"/>
    <hyperlink ref="E477" r:id="rId469" tooltip="https://alsi.kz/ru/catalog/monitory/monitor-s-tonkoy-ramkoy-27-philips-273v7qdab-273v7qdab01/" display="https://alsi.kz/ru/catalog/monitory/monitor-s-tonkoy-ramkoy-27-philips-273v7qdab-273v7qdab01/"/>
    <hyperlink ref="E478" r:id="rId470" tooltip="https://alsi.kz/ru/catalog/monitory/monitor-philips-273v7qdsb-27-fhd-ips-4ms-vga-dvi-hdmi-chernyy-273v7qdsb0001/" display="https://alsi.kz/ru/catalog/monitory/monitor-philips-273v7qdsb-27-fhd-ips-4ms-vga-dvi-hdmi-chernyy-273v7qdsb0001/"/>
    <hyperlink ref="E479" r:id="rId471" tooltip="https://alsi.kz/ru/catalog/monitory/monitor-philips-273v7qjab-27-fhd-ips-75hz-4ms-vga-1xhdmi-1xdp-2x2w-chernyy-273v7qjab0001/" display="https://alsi.kz/ru/catalog/monitory/monitor-philips-273v7qjab-27-fhd-ips-75hz-4ms-vga-1xhdmi-1xdp-2x2w-chernyy-273v7qjab0001/"/>
    <hyperlink ref="E480" r:id="rId472" tooltip="https://alsi.kz/ru/catalog/monitory/monitor-philips-275e1s-27-qhd-ips-4ms-vga-hdmi-dp-chernyy-275e1s01/" display="https://alsi.kz/ru/catalog/monitory/monitor-philips-275e1s-27-qhd-ips-4ms-vga-hdmi-dp-chernyy-275e1s01/"/>
    <hyperlink ref="E481" r:id="rId473" tooltip="https://alsi.kz/ru/catalog/monitory/monitor-philips-275v8la-27-qhd-va-75hz-4ms-2xhdmi-dp-chernyy-275v8la/" display="https://alsi.kz/ru/catalog/monitory/monitor-philips-275v8la-27-qhd-va-75hz-4ms-2xhdmi-dp-chernyy-275v8la/"/>
    <hyperlink ref="E482" r:id="rId474" tooltip="https://alsi.kz/ru/catalog/monitory/monitor-philips-276b9h-27-qhdips-75hz-4ms-350kdm-10001-usb-c-hdmi-dp-web-kamera-chernyy-2/" display="https://alsi.kz/ru/catalog/monitory/monitor-philips-276b9h-27-qhdips-75hz-4ms-350kdm-10001-usb-c-hdmi-dp-web-kamera-chernyy-2/"/>
    <hyperlink ref="E483" r:id="rId475" tooltip="https://alsi.kz/ru/catalog/monitory/monitor-philips-279c9-27-3840x2160-ips-60hz-5ms-400kdm-13001-hdmi-dp-usb-c-usb-32x4--che/" display="https://alsi.kz/ru/catalog/monitory/monitor-philips-279c9-27-3840x2160-ips-60hz-5ms-400kdm-13001-hdmi-dp-usb-c-usb-32x4--che/"/>
    <hyperlink ref="E484" r:id="rId476" tooltip="https://alsi.kz/ru/catalog/monitory/monitor-philips-27e1n3300a-27-1920x1080-ips-75hz-1ms-300kdm-10001-hdmi-1xusb-c-2x3w-chern/" display="https://alsi.kz/ru/catalog/monitory/monitor-philips-27e1n3300a-27-1920x1080-ips-75hz-1ms-300kdm-10001-hdmi-1xusb-c-2x3w-chern/"/>
    <hyperlink ref="E485" r:id="rId477" tooltip="https://alsi.kz/ru/catalog/monitory/monitor-philips-27e1n5300ae-27-fhd-75hz-ips-1ms-300kdm-hdmi-displayport-usb-c-10001-1x-chern/" display="https://alsi.kz/ru/catalog/monitory/monitor-philips-27e1n5300ae-27-fhd-75hz-ips-1ms-300kdm-hdmi-displayport-usb-c-10001-1x-chern/"/>
    <hyperlink ref="E486" r:id="rId478" tooltip="https://alsi.kz/ru/catalog/monitory/monitor-philips-27m1n3200v-27-fhd-va-165hz-30001-4ms-2xhdmi-dp-height-adj-pivot-chernyy/" display="https://alsi.kz/ru/catalog/monitory/monitor-philips-27m1n3200v-27-fhd-va-165hz-30001-4ms-2xhdmi-dp-height-adj-pivot-chernyy/"/>
    <hyperlink ref="E487" r:id="rId479" tooltip="https://alsi.kz/ru/catalog/monitory/monitor-samsung-27-ls27c362eaixci-ls27c362eaixci/" display="https://alsi.kz/ru/catalog/monitory/monitor-samsung-27-ls27c362eaixci-ls27c362eaixci/"/>
    <hyperlink ref="E488" r:id="rId480" tooltip="https://alsi.kz/ru/catalog/monitory/monitor-samsung-lc32r502fhixci-lc32r502fhixci/" display="https://alsi.kz/ru/catalog/monitory/monitor-samsung-lc32r502fhixci-lc32r502fhixci/"/>
    <hyperlink ref="E489" r:id="rId481" tooltip="https://alsi.kz/ru/catalog/monitory/monitor-samsung-ls22c310eaixci-215-ips-1920x1080-169-75-gc-178178-5ms-169-vga-hdmi-ls/" display="https://alsi.kz/ru/catalog/monitory/monitor-samsung-ls22c310eaixci-215-ips-1920x1080-169-75-gc-178178-5ms-169-vga-hdmi-ls/"/>
    <hyperlink ref="E490" r:id="rId482" tooltip="https://alsi.kz/ru/catalog/monitory/monitor-samsung-ls24c312eaixci-24-ls24c312eaixci/" display="https://alsi.kz/ru/catalog/monitory/monitor-samsung-ls24c312eaixci-24-ls24c312eaixci/"/>
    <hyperlink ref="E491" r:id="rId483" tooltip="https://alsi.kz/ru/catalog/monitory/monitor-samsung-ls24c366eaixci-24-ips-1920x1080-169-75-gc-4ms-250kdm-30001-hdmi-vga-ls2/" display="https://alsi.kz/ru/catalog/monitory/monitor-samsung-ls24c366eaixci-24-ips-1920x1080-169-75-gc-4ms-250kdm-30001-hdmi-vga-ls2/"/>
    <hyperlink ref="E492" r:id="rId484" tooltip="https://alsi.kz/ru/catalog/monitory/monitor-samsung-ls27a700nwixci-27-3840x2160-ips-60hz-5ms-300kdm-10001-1xhdmi-1xdp-1xusb-l/" display="https://alsi.kz/ru/catalog/monitory/monitor-samsung-ls27a700nwixci-27-3840x2160-ips-60hz-5ms-300kdm-10001-1xhdmi-1xdp-1xusb-l/"/>
    <hyperlink ref="E493" r:id="rId485" tooltip="https://alsi.kz/ru/catalog/monitory/monitor-samsung-ls27a800nmixci-27-ls27a800nmixci/" display="https://alsi.kz/ru/catalog/monitory/monitor-samsung-ls27a800nmixci-27-ls27a800nmixci/"/>
    <hyperlink ref="E494" r:id="rId486" tooltip="https://alsi.kz/ru/catalog/monitory/monitor-samsung-ls34c500gaixci-34-ls34c500gaixci/" display="https://alsi.kz/ru/catalog/monitory/monitor-samsung-ls34c500gaixci-34-ls34c500gaixci/"/>
    <hyperlink ref="E495" r:id="rId487" tooltip="https://alsi.kz/ru/catalog/monitory/monitor-samsung-odyssey-g3-24-1920x1080-va-144-gc-dp-v12-hdmi-v14-250-kdm-30001-1/" display="https://alsi.kz/ru/catalog/monitory/monitor-samsung-odyssey-g3-24-1920x1080-va-144-gc-dp-v12-hdmi-v14-250-kdm-30001-1/"/>
    <hyperlink ref="E496" r:id="rId488" tooltip="https://alsi.kz/ru/catalog/monitory/monitor-samsung-odyssey-g3-27-1920x1080-va-144-gc-dp-v12-hdmi-v14-250-kdm-30001-1/" display="https://alsi.kz/ru/catalog/monitory/monitor-samsung-odyssey-g3-27-1920x1080-va-144-gc-dp-v12-hdmi-v14-250-kdm-30001-1/"/>
    <hyperlink ref="E497" r:id="rId489" tooltip="https://alsi.kz/ru/catalog/monitory/monitor-samsung-odyssey-g4-25-1920x1080-ips-240-gc-dp-v12-2hdmi-v20-400kdm-10001-1/" display="https://alsi.kz/ru/catalog/monitory/monitor-samsung-odyssey-g4-25-1920x1080-ips-240-gc-dp-v12-2hdmi-v20-400kdm-10001-1/"/>
    <hyperlink ref="E498" r:id="rId490" tooltip="https://alsi.kz/ru/catalog/monitory/monitor-samsung-odyssey-g4-25-27-1920x1080-ips-240-gc-dp-v12-2hdmi-v20-400kdm2-10/" display="https://alsi.kz/ru/catalog/monitory/monitor-samsung-odyssey-g4-25-27-1920x1080-ips-240-gc-dp-v12-2hdmi-v20-400kdm2-10/"/>
    <hyperlink ref="E499" r:id="rId491" tooltip="https://alsi.kz/ru/catalog/monitory/monitor-viewsonic-va2406-h-va2406-h/" display="https://alsi.kz/ru/catalog/monitory/monitor-viewsonic-va2406-h-va2406-h/"/>
    <hyperlink ref="E500" r:id="rId492" tooltip="https://alsi.kz/ru/catalog/monitory/monitor-viewsonic-va2715-h-va2715-h/" display="https://alsi.kz/ru/catalog/monitory/monitor-viewsonic-va2715-h-va2715-h/"/>
    <hyperlink ref="E501" r:id="rId493" tooltip="https://alsi.kz/ru/catalog/monitory/monitor-viewsonic-va2732-h-va2732-h/" display="https://alsi.kz/ru/catalog/monitory/monitor-viewsonic-va2732-h-va2732-h/"/>
    <hyperlink ref="E502" r:id="rId494" tooltip="https://alsi.kz/ru/catalog/monitory/monitor-viewsonic-xg320u-xg320u/" display="https://alsi.kz/ru/catalog/monitory/monitor-viewsonic-xg320u-xg320u/"/>
    <hyperlink ref="E503" r:id="rId495" tooltip="https://alsi.kz/ru/catalog/monitory/monitor-xiaomi-a27i-p27fba-ragl-27-p27fba-ragl/" display="https://alsi.kz/ru/catalog/monitory/monitor-xiaomi-a27i-p27fba-ragl-27-p27fba-ragl/"/>
    <hyperlink ref="E504" r:id="rId496" tooltip="http://alsi.kz/ru/catalog/planshety/" display="http://alsi.kz/ru/catalog/planshety/"/>
    <hyperlink ref="E505" r:id="rId497" tooltip="https://alsi.kz/ru/catalog/planshety/planshet-apple-ipad-102-32gb-wi-fi-mw742lla/" display="https://alsi.kz/ru/catalog/planshety/planshet-apple-ipad-102-32gb-wi-fi-mw742lla/"/>
    <hyperlink ref="E506" r:id="rId498" tooltip="http://alsi.kz/ru/catalog/proektory/" display="http://alsi.kz/ru/catalog/proektory/"/>
    <hyperlink ref="E507" r:id="rId499" tooltip="https://alsi.kz/ru/catalog/proektory/videoproektor-3m-dx70-dx70/" display="https://alsi.kz/ru/catalog/proektory/videoproektor-3m-dx70-dx70/"/>
    <hyperlink ref="E508" r:id="rId500" tooltip="https://alsi.kz/ru/catalog/proektory/lampa-dell-1510x1610x-725-10229/" display="https://alsi.kz/ru/catalog/proektory/lampa-dell-1510x1610x-725-10229/"/>
    <hyperlink ref="E509" r:id="rId501" tooltip="https://alsi.kz/ru/catalog/proektory/proektor-epson-co-w01-v11ha86040/" display="https://alsi.kz/ru/catalog/proektory/proektor-epson-co-w01-v11ha86040/"/>
    <hyperlink ref="E510" r:id="rId502" tooltip="https://alsi.kz/ru/catalog/proektory/proektor-epson-eb-l630u-v11ha26040/" display="https://alsi.kz/ru/catalog/proektory/proektor-epson-eb-l630u-v11ha26040/"/>
    <hyperlink ref="E511" r:id="rId503" tooltip="https://alsi.kz/ru/catalog/proektory/proektor-viewsonic-ls500wh-ls500wh/" display="https://alsi.kz/ru/catalog/proektory/proektor-viewsonic-ls500wh-ls500wh/"/>
    <hyperlink ref="E512" r:id="rId504" tooltip="https://alsi.kz/ru/catalog/proektory/proektor-viewsonic-ls550wh-ls550wh/" display="https://alsi.kz/ru/catalog/proektory/proektor-viewsonic-ls550wh-ls550wh/"/>
    <hyperlink ref="E513" r:id="rId505" tooltip="https://alsi.kz/ru/catalog/proektory/proektor-portativnyy-viewsonic-m1-m1-lw0/" display="https://alsi.kz/ru/catalog/proektory/proektor-portativnyy-viewsonic-m1-m1-lw0/"/>
    <hyperlink ref="E514" r:id="rId506" tooltip="http://alsi.kz/ru/catalog/unichtojiteli-bumagi-shredery/" display="http://alsi.kz/ru/catalog/unichtojiteli-bumagi-shredery/"/>
    <hyperlink ref="E515" r:id="rId507" tooltip="https://alsi.kz/ru/catalog/unichtojiteli-bumagi-shredery/shreder-fellowes-powershred-12c-din-p-4-4h40mm-18-l-fs-71201/" display="https://alsi.kz/ru/catalog/unichtojiteli-bumagi-shredery/shreder-fellowes-powershred-12c-din-p-4-4h40mm-18-l-fs-71201/"/>
    <hyperlink ref="E516" r:id="rId508" tooltip="https://alsi.kz/ru/catalog/unichtojiteli-bumagi-shredery/shreder-fellowes-powershred-8cd-din-p-4-4h35mm-8-lst-14-ltr-fs-46921/" display="https://alsi.kz/ru/catalog/unichtojiteli-bumagi-shredery/shreder-fellowes-powershred-8cd-din-p-4-4h35mm-8-lst-14-ltr-fs-46921/"/>
    <hyperlink ref="E517" r:id="rId509" tooltip="https://alsi.kz/ru/catalog/unichtojiteli-bumagi-shredery/shreder-fellowes-powershred-lx200-chernyy-fs-55022/" display="https://alsi.kz/ru/catalog/unichtojiteli-bumagi-shredery/shreder-fellowes-powershred-lx200-chernyy-fs-55022/"/>
    <hyperlink ref="E518" r:id="rId510" tooltip="https://alsi.kz/ru/catalog/unichtojiteli-bumagi-shredery/shreder-fellowes-powershred-lx25-shredder-230v-eu-4170501/" display="https://alsi.kz/ru/catalog/unichtojiteli-bumagi-shredery/shreder-fellowes-powershred-lx25-shredder-230v-eu-4170501/"/>
    <hyperlink ref="E519" r:id="rId511" tooltip="https://alsi.kz/ru/catalog/unichtojiteli-bumagi-shredery/shreder-hsm-shredstar-s10-6mm-1042121/" display="https://alsi.kz/ru/catalog/unichtojiteli-bumagi-shredery/shreder-hsm-shredstar-s10-6mm-1042121/"/>
    <hyperlink ref="E520" r:id="rId512" tooltip="https://alsi.kz/ru/catalog/unichtojiteli-bumagi-shredery/shreder-hsm-shredstar-x8-45x-30mm-1044121/" display="https://alsi.kz/ru/catalog/unichtojiteli-bumagi-shredery/shreder-hsm-shredstar-x8-45x-30mm-1044121/"/>
    <hyperlink ref="E521" r:id="rId513" tooltip="http://alsi.kz/ru/catalog/setevoe-oborudovanie/" display="http://alsi.kz/ru/catalog/setevoe-oborudovanie/"/>
    <hyperlink ref="E522" r:id="rId514" tooltip="http://alsi.kz/ru/catalog/routery-khaby-svichi-/" display="http://alsi.kz/ru/catalog/routery-khaby-svichi-/"/>
    <hyperlink ref="E523" r:id="rId515" tooltip="https://alsi.kz/ru/catalog/routery-khaby-svichi-/kommutator-cisco-catalyst-1000-24-port-ge-poe-4-x-10g-sfp-c1000-24p-4x-l/" display="https://alsi.kz/ru/catalog/routery-khaby-svichi-/kommutator-cisco-catalyst-1000-24-port-ge-poe-4-x-10g-sfp-c1000-24p-4x-l/"/>
    <hyperlink ref="E524" r:id="rId516" tooltip="https://alsi.kz/ru/catalog/routery-khaby-svichi-/kommutator-cisco-catalyst-9200l-48-port-poe-4-x-1g-network-essentials-c9200l-48p-4g-e/" display="https://alsi.kz/ru/catalog/routery-khaby-svichi-/kommutator-cisco-catalyst-9200l-48-port-poe-4-x-1g-network-essentials-c9200l-48p-4g-e/"/>
    <hyperlink ref="E525" r:id="rId517" tooltip="https://alsi.kz/ru/catalog/routery-khaby-svichi-/kommutator-cisco-catalyst-9200l-c9200l-48p-4x-e/" display="https://alsi.kz/ru/catalog/routery-khaby-svichi-/kommutator-cisco-catalyst-9200l-c9200l-48p-4x-e/"/>
    <hyperlink ref="E526" r:id="rId518" tooltip="https://alsi.kz/ru/catalog/routery-khaby-svichi-/kommutator-cisco-catalyst-c9300l-48p-12mgig-network-essentials-4x10g-uplink-c9300l-48uxg-4x-e/" display="https://alsi.kz/ru/catalog/routery-khaby-svichi-/kommutator-cisco-catalyst-c9300l-48p-12mgig-network-essentials-4x10g-uplink-c9300l-48uxg-4x-e/"/>
    <hyperlink ref="E527" r:id="rId519" tooltip="https://alsi.kz/ru/catalog/routery-khaby-svichi-/kommutator-cisco-cbs250-smart-24-port-ge-poe-4x1g-sfp-cbs250-24p-4g-eu/" display="https://alsi.kz/ru/catalog/routery-khaby-svichi-/kommutator-cisco-cbs250-smart-24-port-ge-poe-4x1g-sfp-cbs250-24p-4g-eu/"/>
    <hyperlink ref="E528" r:id="rId520" tooltip="https://alsi.kz/ru/catalog/routery-khaby-svichi-/kommutator-cisco-cbs350-managed-24-port-ge-poe-4x10g-sfp-cbs350-24p-4x-eu/" display="https://alsi.kz/ru/catalog/routery-khaby-svichi-/kommutator-cisco-cbs350-managed-24-port-ge-poe-4x10g-sfp-cbs350-24p-4x-eu/"/>
    <hyperlink ref="E529" r:id="rId521" tooltip="https://alsi.kz/ru/catalog/routery-khaby-svichi-/kommutator-cisco-cbs350-managed-48-port-ge-poe-4x1g-sfp-cbs350-48p-4g-eu/" display="https://alsi.kz/ru/catalog/routery-khaby-svichi-/kommutator-cisco-cbs350-managed-48-port-ge-poe-4x1g-sfp-cbs350-48p-4g-eu/"/>
    <hyperlink ref="E530" r:id="rId522" tooltip="https://alsi.kz/ru/catalog/routery-khaby-svichi-/kommutator-cisco-cbs350-managed-48-port-ge-poe-4x10g-sfp-cbs350-48p-4x-eu/" display="https://alsi.kz/ru/catalog/routery-khaby-svichi-/kommutator-cisco-cbs350-managed-48-port-ge-poe-4x10g-sfp-cbs350-48p-4x-eu/"/>
    <hyperlink ref="E531" r:id="rId523" tooltip="https://alsi.kz/ru/catalog/routery-khaby-svichi-/kommutator-cisco-ws-c2960x-24ps-l-ws-c2960x-24ps-l/" display="https://alsi.kz/ru/catalog/routery-khaby-svichi-/kommutator-cisco-ws-c2960x-24ps-l-ws-c2960x-24ps-l/"/>
    <hyperlink ref="E532" r:id="rId524" tooltip="https://alsi.kz/ru/catalog/routery-khaby-svichi-/kommutator-cisco-ws-c2960xr-48fps-i-ws-c2960xr-48fps-i/" display="https://alsi.kz/ru/catalog/routery-khaby-svichi-/kommutator-cisco-ws-c2960xr-48fps-i-ws-c2960xr-48fps-i/"/>
    <hyperlink ref="E533" r:id="rId525" tooltip="https://alsi.kz/ru/catalog/routery-khaby-svichi-/kommutator-ciscows-c2960xr-48fpd-icatalyst-2960-xr-48-gige-poe-740w-2-x-10g-sfp-ip-lite-ws-c29/" display="https://alsi.kz/ru/catalog/routery-khaby-svichi-/kommutator-ciscows-c2960xr-48fpd-icatalyst-2960-xr-48-gige-poe-740w-2-x-10g-sfp-ip-lite-ws-c29/"/>
    <hyperlink ref="E534" r:id="rId526" tooltip="https://alsi.kz/ru/catalog/routery-khaby-svichi-/kommutator-ciscows-c2960xr-48fpd-icatalyst-2960-xr-48-gige-poe-740w-2-x-10g-sfp-ip-lite-ws-c29-dbr/" display="https://alsi.kz/ru/catalog/routery-khaby-svichi-/kommutator-ciscows-c2960xr-48fpd-icatalyst-2960-xr-48-gige-poe-740w-2-x-10g-sfp-ip-lite-ws-c29-dbr/"/>
    <hyperlink ref="E535" r:id="rId527" tooltip="https://alsi.kz/ru/catalog/routery-khaby-svichi-/kommutator-ciscows-c2960xr-48fps-icatalyst-2960-xr-48-gige-poe-740w-4-x-1g-sfp-ip-lite-ws-c2960/" display="https://alsi.kz/ru/catalog/routery-khaby-svichi-/kommutator-ciscows-c2960xr-48fps-icatalyst-2960-xr-48-gige-poe-740w-4-x-1g-sfp-ip-lite-ws-c2960/"/>
    <hyperlink ref="E536" r:id="rId528" tooltip="https://alsi.kz/ru/catalog/routery-khaby-svichi-/kommutator-hp-5130-24g-4sfp-ei-switch-jg932aabb/" display="https://alsi.kz/ru/catalog/routery-khaby-svichi-/kommutator-hp-5130-24g-4sfp-ei-switch-jg932aabb/"/>
    <hyperlink ref="E537" r:id="rId529" tooltip="https://alsi.kz/ru/catalog/routery-khaby-svichi-/komplekt-dlya-stekirovaniya-cisco-catalyst-9300l-stacking-kit-c9300l-stack-kit/" display="https://alsi.kz/ru/catalog/routery-khaby-svichi-/komplekt-dlya-stekirovaniya-cisco-catalyst-9300l-stacking-kit-c9300l-stack-kit/"/>
    <hyperlink ref="E538" r:id="rId530" tooltip="https://alsi.kz/ru/catalog/routery-khaby-svichi-/marshrutizator-cisco-isr-1100-4-ports-dual-ge-wan-ethernet-router-c1111-4p/" display="https://alsi.kz/ru/catalog/routery-khaby-svichi-/marshrutizator-cisco-isr-1100-4-ports-dual-ge-wan-ethernet-router-c1111-4p/"/>
    <hyperlink ref="E539" r:id="rId531" tooltip="https://alsi.kz/ru/catalog/routery-khaby-svichi-/marshrutizator-cisco-isr-1100-8-ports-dual-ge-wan-ethernet-router-c1111-8p/" display="https://alsi.kz/ru/catalog/routery-khaby-svichi-/marshrutizator-cisco-isr-1100-8-ports-dual-ge-wan-ethernet-router-c1111-8p/"/>
    <hyperlink ref="E540" r:id="rId532" tooltip="https://alsi.kz/ru/catalog/routery-khaby-svichi-/marshrutizator-tp-link-archer-a5-archer-a5/" display="https://alsi.kz/ru/catalog/routery-khaby-svichi-/marshrutizator-tp-link-archer-a5-archer-a5/"/>
    <hyperlink ref="E541" r:id="rId533" tooltip="https://alsi.kz/ru/catalog/routery-khaby-svichi-/marshrutizator-tp-link-archer-a6-archer-a6/" display="https://alsi.kz/ru/catalog/routery-khaby-svichi-/marshrutizator-tp-link-archer-a6-archer-a6/"/>
    <hyperlink ref="E542" r:id="rId534" tooltip="https://alsi.kz/ru/catalog/routery-khaby-svichi-/marshrutizator-tp-link-archer-a8-archer-a8/" display="https://alsi.kz/ru/catalog/routery-khaby-svichi-/marshrutizator-tp-link-archer-a8-archer-a8/"/>
    <hyperlink ref="E543" r:id="rId535" tooltip="https://alsi.kz/ru/catalog/routery-khaby-svichi-/marshrutizator-tp-link-tl-mr3020-tl-mr3020/" display="https://alsi.kz/ru/catalog/routery-khaby-svichi-/marshrutizator-tp-link-tl-mr3020-tl-mr3020/"/>
    <hyperlink ref="E544" r:id="rId536" tooltip="https://alsi.kz/ru/catalog/routery-khaby-svichi-/marshrutizator-xiaomi-mi-router-4c-belyy-dvb4231gl/" display="https://alsi.kz/ru/catalog/routery-khaby-svichi-/marshrutizator-xiaomi-mi-router-4c-belyy-dvb4231gl/"/>
    <hyperlink ref="E545" r:id="rId537" tooltip="https://alsi.kz/ru/catalog/routery-khaby-svichi-/marshrutizator-xiaomi-router-ac1200-rb02/" display="https://alsi.kz/ru/catalog/routery-khaby-svichi-/marshrutizator-xiaomi-router-ac1200-rb02/"/>
    <hyperlink ref="E546" r:id="rId538" tooltip="https://alsi.kz/ru/catalog/routery-khaby-svichi-/modul-cisco-catalyst-9200l-stack-module-c9200l-stack-kit/" display="https://alsi.kz/ru/catalog/routery-khaby-svichi-/modul-cisco-catalyst-9200l-stack-module-c9200l-stack-kit/"/>
    <hyperlink ref="E547" r:id="rId539" tooltip="https://alsi.kz/ru/catalog/routery-khaby-svichi-/nabor-cisco-room-kit-with-integrated-mic-speakers-and-navigator-cs-kit-k9/" display="https://alsi.kz/ru/catalog/routery-khaby-svichi-/nabor-cisco-room-kit-with-integrated-mic-speakers-and-navigator-cs-kit-k9/"/>
    <hyperlink ref="E548" r:id="rId540" tooltip="https://alsi.kz/ru/catalog/routery-khaby-svichi-/usilitel-wi-fi-signala-xiaomi-mi-wi-fi-range-extender-pro-dvb4235gl/" display="https://alsi.kz/ru/catalog/routery-khaby-svichi-/usilitel-wi-fi-signala-xiaomi-mi-wi-fi-range-extender-pro-dvb4235gl/"/>
    <hyperlink ref="E549" r:id="rId541" tooltip="https://alsi.kz/ru/catalog/routery-khaby-svichi-/setevoy-adapter-dell-hba355e-adapter-low-profilefull-height-customer-install-405-aazy/" display="https://alsi.kz/ru/catalog/routery-khaby-svichi-/setevoy-adapter-dell-hba355e-adapter-low-profilefull-height-customer-install-405-aazy/"/>
    <hyperlink ref="E550" r:id="rId542" tooltip="https://alsi.kz/ru/catalog/routery-khaby-svichi-/setevoy-adapter-tp-link-ue300c-usb-type-c---rj45-gbe-belyy-ue300c/" display="https://alsi.kz/ru/catalog/routery-khaby-svichi-/setevoy-adapter-tp-link-ue300c-usb-type-c---rj45-gbe-belyy-ue300c/"/>
    <hyperlink ref="E551" r:id="rId543" tooltip="https://alsi.kz/ru/catalog/routery-khaby-svichi-/setevoy-adapter-tp-link-ue330-usbrj-45-nr-ue330/" display="https://alsi.kz/ru/catalog/routery-khaby-svichi-/setevoy-adapter-tp-link-ue330-usbrj-45-nr-ue330/"/>
    <hyperlink ref="E552" r:id="rId544" tooltip="https://alsi.kz/ru/catalog/routery-khaby-svichi-/setevoy-modul-cisco-catalyst-9200-4-x-1g-network-module-c9200-nm-4g/" display="https://alsi.kz/ru/catalog/routery-khaby-svichi-/setevoy-modul-cisco-catalyst-9200-4-x-1g-network-module-c9200-nm-4g/"/>
    <hyperlink ref="E553" r:id="rId545" tooltip="https://alsi.kz/ru/catalog/routery-khaby-svichi-/tochka-dostupa-cisco-catalyst-9105ax-series-c9105axi-e/" display="https://alsi.kz/ru/catalog/routery-khaby-svichi-/tochka-dostupa-cisco-catalyst-9105ax-series-c9105axi-e/"/>
    <hyperlink ref="E554" r:id="rId546" tooltip="https://alsi.kz/ru/catalog/routery-khaby-svichi-/tochka-dostupa-cisco-catalyst-c9120axi-e-internal-80211ax-4x44-mimo-iot-bt5-mgig-usb-rhl-c91/" display="https://alsi.kz/ru/catalog/routery-khaby-svichi-/tochka-dostupa-cisco-catalyst-c9120axi-e-internal-80211ax-4x44-mimo-iot-bt5-mgig-usb-rhl-c91/"/>
    <hyperlink ref="E555" r:id="rId547" tooltip="https://alsi.kz/ru/catalog/routery-khaby-svichi-/tochka-dostupa-cisco-cbw140ac-80211ac-2x2-wave-2-access-point-ceiling-mount-cbw140ac-e/" display="https://alsi.kz/ru/catalog/routery-khaby-svichi-/tochka-dostupa-cisco-cbw140ac-80211ac-2x2-wave-2-access-point-ceiling-mount-cbw140ac-e/"/>
    <hyperlink ref="E556" r:id="rId548" tooltip="https://alsi.kz/ru/catalog/routery-khaby-svichi-/tochka-dostupa-cisco-cbw240ac-80211ac-4x4-wave-2-access-point-ceiling-mount-cbw240ac-e/" display="https://alsi.kz/ru/catalog/routery-khaby-svichi-/tochka-dostupa-cisco-cbw240ac-80211ac-4x4-wave-2-access-point-ceiling-mount-cbw240ac-e/"/>
    <hyperlink ref="E557" r:id="rId549" tooltip="https://alsi.kz/ru/catalog/routery-khaby-svichi-/tochka-dostupa-eltex-wep-2ac-wep-2ac/" display="https://alsi.kz/ru/catalog/routery-khaby-svichi-/tochka-dostupa-eltex-wep-2ac-wep-2ac/"/>
    <hyperlink ref="E558" r:id="rId550" tooltip="https://alsi.kz/ru/catalog/routery-khaby-svichi-/usilitel-wi-fi-signala-mercusys-me30-ac1200-2-vneshnie-antenny-ieee-80211abgnac-24-5-ggc/" display="https://alsi.kz/ru/catalog/routery-khaby-svichi-/usilitel-wi-fi-signala-mercusys-me30-ac1200-2-vneshnie-antenny-ieee-80211abgnac-24-5-ggc/"/>
    <hyperlink ref="E559" r:id="rId551" tooltip="https://alsi.kz/ru/catalog/routery-khaby-svichi-/usilitel-wi-fi-signala-tp-link-re300-re300/" display="https://alsi.kz/ru/catalog/routery-khaby-svichi-/usilitel-wi-fi-signala-tp-link-re300-re300/"/>
    <hyperlink ref="E560" r:id="rId552" tooltip="https://alsi.kz/ru/catalog/routery-khaby-svichi-/usilitel-wi-fi-signala-tp-link-re305-re305/" display="https://alsi.kz/ru/catalog/routery-khaby-svichi-/usilitel-wi-fi-signala-tp-link-re305-re305/"/>
    <hyperlink ref="E561" r:id="rId553" tooltip="http://alsi.kz/ru/catalog/usiliteli-konvertory-adaptery-kontrollery-/" display="http://alsi.kz/ru/catalog/usiliteli-konvertory-adaptery-kontrollery-/"/>
    <hyperlink ref="E562" r:id="rId554" tooltip="https://alsi.kz/ru/catalog/usiliteli-konvertory-adaptery-kontrollery-/adapter-hp-europe-intel-ethernet-i210-t1-gbe-e0x95aa/" display="https://alsi.kz/ru/catalog/usiliteli-konvertory-adaptery-kontrollery-/adapter-hp-europe-intel-ethernet-i210-t1-gbe-e0x95aa/"/>
    <hyperlink ref="E563" r:id="rId555" tooltip="https://alsi.kz/ru/catalog/usiliteli-konvertory-adaptery-kontrollery-/adapter-plantronics-apc-43-38350-13/" display="https://alsi.kz/ru/catalog/usiliteli-konvertory-adaptery-kontrollery-/adapter-plantronics-apc-43-38350-13/"/>
    <hyperlink ref="E564" r:id="rId556" tooltip="https://alsi.kz/ru/catalog/usiliteli-konvertory-adaptery-kontrollery-/adapter-pitaniya-hp-enterprise-5710-450w-fb-ac-psu-jl592aabb/" display="https://alsi.kz/ru/catalog/usiliteli-konvertory-adaptery-kontrollery-/adapter-pitaniya-hp-enterprise-5710-450w-fb-ac-psu-jl592aabb/"/>
    <hyperlink ref="E565" r:id="rId557" tooltip="https://alsi.kz/ru/catalog/usiliteli-konvertory-adaptery-kontrollery-/aksessuary-dlya-kommutatorov-cisco-c2960x-stack-c2960x-stack/" display="https://alsi.kz/ru/catalog/usiliteli-konvertory-adaptery-kontrollery-/aksessuary-dlya-kommutatorov-cisco-c2960x-stack-c2960x-stack/"/>
    <hyperlink ref="E566" r:id="rId558" tooltip="https://alsi.kz/ru/catalog/usiliteli-konvertory-adaptery-kontrollery-/blok-pitaniya-hpe-aruba-4000i-poe-240w-ac-din-power-supply-jl819a/" display="https://alsi.kz/ru/catalog/usiliteli-konvertory-adaptery-kontrollery-/blok-pitaniya-hpe-aruba-4000i-poe-240w-ac-din-power-supply-jl819a/"/>
    <hyperlink ref="E567" r:id="rId559" tooltip="https://alsi.kz/ru/catalog/usiliteli-konvertory-adaptery-kontrollery-/injektor-hpe-ap-poe-btsr-1-port-smart-rate-8023bt-60w-midspan-injector-r1c73a/" display="https://alsi.kz/ru/catalog/usiliteli-konvertory-adaptery-kontrollery-/injektor-hpe-ap-poe-btsr-1-port-smart-rate-8023bt-60w-midspan-injector-r1c73a/"/>
    <hyperlink ref="E568" r:id="rId560" tooltip="https://alsi.kz/ru/catalog/usiliteli-konvertory-adaptery-kontrollery-/injektor-hp-enterprise-aruba-instant-on-30w-8023at-poe-midspan-injector-r9m77a/" display="https://alsi.kz/ru/catalog/usiliteli-konvertory-adaptery-kontrollery-/injektor-hp-enterprise-aruba-instant-on-30w-8023at-poe-midspan-injector-r9m77a/"/>
    <hyperlink ref="E569" r:id="rId561" tooltip="https://alsi.kz/ru/catalog/usiliteli-konvertory-adaptery-kontrollery-/injektor-hp-enterprise-aruba-instant-on-8023af-154w-poe-midspan-injector-r8w31a/" display="https://alsi.kz/ru/catalog/usiliteli-konvertory-adaptery-kontrollery-/injektor-hp-enterprise-aruba-instant-on-8023af-154w-poe-midspan-injector-r8w31a/"/>
    <hyperlink ref="E570" r:id="rId562" tooltip="https://alsi.kz/ru/catalog/usiliteli-konvertory-adaptery-kontrollery-/istochnik-pitaniya-cisco-pwr-c2-1025wac2-pwr-c2-1025wac2/" display="https://alsi.kz/ru/catalog/usiliteli-konvertory-adaptery-kontrollery-/istochnik-pitaniya-cisco-pwr-c2-1025wac2-pwr-c2-1025wac2/"/>
    <hyperlink ref="E571" r:id="rId563" tooltip="https://alsi.kz/ru/catalog/usiliteli-konvertory-adaptery-kontrollery-/istochnik-pitaniya-hp-enterprise-58x0af-650w-ac-jc680aabb/" display="https://alsi.kz/ru/catalog/usiliteli-konvertory-adaptery-kontrollery-/istochnik-pitaniya-hp-enterprise-58x0af-650w-ac-jc680aabb/"/>
    <hyperlink ref="E572" r:id="rId564" tooltip="https://alsi.kz/ru/catalog/usiliteli-konvertory-adaptery-kontrollery-/kabel-hpe-aruba-10g-sfp-to-sfp-3m-dac-cable-j9283d/" display="https://alsi.kz/ru/catalog/usiliteli-konvertory-adaptery-kontrollery-/kabel-hpe-aruba-10g-sfp-to-sfp-3m-dac-cable-j9283d/"/>
    <hyperlink ref="E573" r:id="rId565" tooltip="https://alsi.kz/ru/catalog/usiliteli-konvertory-adaptery-kontrollery-/kabel-hp-enterprise-aruba-instant-on-10g-sfp-to-sfp-1m-direct-attach-copper-cable-r9d19a/" display="https://alsi.kz/ru/catalog/usiliteli-konvertory-adaptery-kontrollery-/kabel-hp-enterprise-aruba-instant-on-10g-sfp-to-sfp-1m-direct-attach-copper-cable-r9d19a/"/>
    <hyperlink ref="E574" r:id="rId566" tooltip="https://alsi.kz/ru/catalog/usiliteli-konvertory-adaptery-kontrollery-/kabel-hp-enterprise-aruba-instant-on-10g-sfp-to-sfp-3m-direct-attach-copper-cable-r9d20a/" display="https://alsi.kz/ru/catalog/usiliteli-konvertory-adaptery-kontrollery-/kabel-hp-enterprise-aruba-instant-on-10g-sfp-to-sfp-3m-direct-attach-copper-cable-r9d20a/"/>
    <hyperlink ref="E575" r:id="rId567" tooltip="https://alsi.kz/ru/catalog/usiliteli-konvertory-adaptery-kontrollery-/kabel-hp-enterprise-x242-40g-qsfp-to-qsfp-1m-direct-attach-copper-cable-jh234a/" display="https://alsi.kz/ru/catalog/usiliteli-konvertory-adaptery-kontrollery-/kabel-hp-enterprise-x242-40g-qsfp-to-qsfp-1m-direct-attach-copper-cable-jh234a/"/>
    <hyperlink ref="E576" r:id="rId568" tooltip="https://alsi.kz/ru/catalog/usiliteli-konvertory-adaptery-kontrollery-/kommutator-hp-enterprise-1950-24g-2sfp-2xgt-l2-jg960aabb/" display="https://alsi.kz/ru/catalog/usiliteli-konvertory-adaptery-kontrollery-/kommutator-hp-enterprise-1950-24g-2sfp-2xgt-l2-jg960aabb/"/>
    <hyperlink ref="E577" r:id="rId569" tooltip="https://alsi.kz/ru/catalog/usiliteli-konvertory-adaptery-kontrollery-/kommutator-hp-enterprise-aruba-instant-on-1430-16g-class4-poe-124w-switch-r8r48aabb/" display="https://alsi.kz/ru/catalog/usiliteli-konvertory-adaptery-kontrollery-/kommutator-hp-enterprise-aruba-instant-on-1430-16g-class4-poe-124w-switch-r8r48aabb/"/>
    <hyperlink ref="E578" r:id="rId570" tooltip="https://alsi.kz/ru/catalog/usiliteli-konvertory-adaptery-kontrollery-/kommutator-hp-enterprise-aruba-instant-on-1430-16g-switch-r8r47aabb/" display="https://alsi.kz/ru/catalog/usiliteli-konvertory-adaptery-kontrollery-/kommutator-hp-enterprise-aruba-instant-on-1430-16g-switch-r8r47aabb/"/>
    <hyperlink ref="E579" r:id="rId571" tooltip="https://alsi.kz/ru/catalog/usiliteli-konvertory-adaptery-kontrollery-/kommutator-hp-enterprise-aruba-instant-on-1430-24g-switch-r8r49aabb/" display="https://alsi.kz/ru/catalog/usiliteli-konvertory-adaptery-kontrollery-/kommutator-hp-enterprise-aruba-instant-on-1430-24g-switch-r8r49aabb/"/>
    <hyperlink ref="E580" r:id="rId572" tooltip="https://alsi.kz/ru/catalog/usiliteli-konvertory-adaptery-kontrollery-/kommutator-hp-enterprise-aruba-instant-on-1430-26g-2sfp-switch-r8r50aabb/" display="https://alsi.kz/ru/catalog/usiliteli-konvertory-adaptery-kontrollery-/kommutator-hp-enterprise-aruba-instant-on-1430-26g-2sfp-switch-r8r50aabb/"/>
    <hyperlink ref="E581" r:id="rId573" tooltip="https://alsi.kz/ru/catalog/usiliteli-konvertory-adaptery-kontrollery-/kommutator-hp-enterprise-aruba-instant-on-1430-5g-switch-r8r44aabb/" display="https://alsi.kz/ru/catalog/usiliteli-konvertory-adaptery-kontrollery-/kommutator-hp-enterprise-aruba-instant-on-1430-5g-switch-r8r44aabb/"/>
    <hyperlink ref="E582" r:id="rId574" tooltip="https://alsi.kz/ru/catalog/usiliteli-konvertory-adaptery-kontrollery-/kommutator-hp-enterprise-aruba-instant-on-1830-24g-12p-class4-poe-2sfp-195w-switch-jl813aabb/" display="https://alsi.kz/ru/catalog/usiliteli-konvertory-adaptery-kontrollery-/kommutator-hp-enterprise-aruba-instant-on-1830-24g-12p-class4-poe-2sfp-195w-switch-jl813aabb/"/>
    <hyperlink ref="E583" r:id="rId575" tooltip="https://alsi.kz/ru/catalog/usiliteli-konvertory-adaptery-kontrollery-/kommutator-hp-enterprise-aruba-instant-on-1830-48g-24p-class4-poe-4sfp-370w-switch-jl815aabb/" display="https://alsi.kz/ru/catalog/usiliteli-konvertory-adaptery-kontrollery-/kommutator-hp-enterprise-aruba-instant-on-1830-48g-24p-class4-poe-4sfp-370w-switch-jl815aabb/"/>
    <hyperlink ref="E584" r:id="rId576" tooltip="https://alsi.kz/ru/catalog/usiliteli-konvertory-adaptery-kontrollery-/kommutator-hp-enterprise-aruba-instant-on-1830-48g-4sfp-switch-jl814aabb/" display="https://alsi.kz/ru/catalog/usiliteli-konvertory-adaptery-kontrollery-/kommutator-hp-enterprise-aruba-instant-on-1830-48g-4sfp-switch-jl814aabb/"/>
    <hyperlink ref="E585" r:id="rId577" tooltip="https://alsi.kz/ru/catalog/usiliteli-konvertory-adaptery-kontrollery-/kommutator-hpe-aruba-instant-on-1830-8g-switch-jl810aabb/" display="https://alsi.kz/ru/catalog/usiliteli-konvertory-adaptery-kontrollery-/kommutator-hpe-aruba-instant-on-1830-8g-switch-jl810aabb/"/>
    <hyperlink ref="E586" r:id="rId578" tooltip="https://alsi.kz/ru/catalog/usiliteli-konvertory-adaptery-kontrollery-/kommutator-hp-enterprise-aruba-instant-on-1930-24g-4sfpsfp-switch-jl682aabb/" display="https://alsi.kz/ru/catalog/usiliteli-konvertory-adaptery-kontrollery-/kommutator-hp-enterprise-aruba-instant-on-1930-24g-4sfpsfp-switch-jl682aabb/"/>
    <hyperlink ref="E587" r:id="rId579" tooltip="https://alsi.kz/ru/catalog/usiliteli-konvertory-adaptery-kontrollery-/kommutator-hp-enterprise-aruba-instant-on-1930-24g-class4-poe-4sfpsfp-195w-switch-jl683aabb/" display="https://alsi.kz/ru/catalog/usiliteli-konvertory-adaptery-kontrollery-/kommutator-hp-enterprise-aruba-instant-on-1930-24g-class4-poe-4sfpsfp-195w-switch-jl683aabb/"/>
    <hyperlink ref="E588" r:id="rId580" tooltip="https://alsi.kz/ru/catalog/usiliteli-konvertory-adaptery-kontrollery-/kommutator-hp-enterprise-aruba-instant-on-1930-24g-class4-poe-4sfpsfp-195w-switch-jl683babb/" display="https://alsi.kz/ru/catalog/usiliteli-konvertory-adaptery-kontrollery-/kommutator-hp-enterprise-aruba-instant-on-1930-24g-class4-poe-4sfpsfp-195w-switch-jl683babb/"/>
    <hyperlink ref="E589" r:id="rId581" tooltip="https://alsi.kz/ru/catalog/usiliteli-konvertory-adaptery-kontrollery-/kommutator-hp-enterprise-aruba-instant-on-1930-24g-class4-poe-4sfpsfp-370w-switch-jl684babb/" display="https://alsi.kz/ru/catalog/usiliteli-konvertory-adaptery-kontrollery-/kommutator-hp-enterprise-aruba-instant-on-1930-24g-class4-poe-4sfpsfp-370w-switch-jl684babb/"/>
    <hyperlink ref="E590" r:id="rId582" tooltip="https://alsi.kz/ru/catalog/usiliteli-konvertory-adaptery-kontrollery-/kommutator-hp-enterprise-aruba-instant-on-1930-48g-4sfpsfp-switch-jl685aabb/" display="https://alsi.kz/ru/catalog/usiliteli-konvertory-adaptery-kontrollery-/kommutator-hp-enterprise-aruba-instant-on-1930-48g-4sfpsfp-switch-jl685aabb/"/>
    <hyperlink ref="E591" r:id="rId583" tooltip="https://alsi.kz/ru/catalog/usiliteli-konvertory-adaptery-kontrollery-/kommutator-hp-enterprise-aruba-instant-on-1930-48g-class4-poe-4sfpsfp-370w-switch-jl686aabb/" display="https://alsi.kz/ru/catalog/usiliteli-konvertory-adaptery-kontrollery-/kommutator-hp-enterprise-aruba-instant-on-1930-48g-class4-poe-4sfpsfp-370w-switch-jl686aabb/"/>
    <hyperlink ref="E592" r:id="rId584" tooltip="https://alsi.kz/ru/catalog/usiliteli-konvertory-adaptery-kontrollery-/kommutator-hp-enterprise-aruba-instant-on-1930-8g-class4-poe-2sfp-124w-switch-jl681aabb/" display="https://alsi.kz/ru/catalog/usiliteli-konvertory-adaptery-kontrollery-/kommutator-hp-enterprise-aruba-instant-on-1930-8g-class4-poe-2sfp-124w-switch-jl681aabb/"/>
    <hyperlink ref="E593" r:id="rId585" tooltip="https://alsi.kz/ru/catalog/usiliteli-konvertory-adaptery-kontrollery-/kommutator-hp-enterprise-aruba-instant-on-1960-12xgt-4sfp-switch-jl805aabb/" display="https://alsi.kz/ru/catalog/usiliteli-konvertory-adaptery-kontrollery-/kommutator-hp-enterprise-aruba-instant-on-1960-12xgt-4sfp-switch-jl805aabb/"/>
    <hyperlink ref="E594" r:id="rId586" tooltip="https://alsi.kz/ru/catalog/usiliteli-konvertory-adaptery-kontrollery-/kommutator-hp-enterprise-aruba-instant-on-1960-24g-20p-class4-4p-class6-poe-2xgt-2sfp-370w-switch-/" display="https://alsi.kz/ru/catalog/usiliteli-konvertory-adaptery-kontrollery-/kommutator-hp-enterprise-aruba-instant-on-1960-24g-20p-class4-4p-class6-poe-2xgt-2sfp-370w-switch-/"/>
    <hyperlink ref="E595" r:id="rId587" tooltip="https://alsi.kz/ru/catalog/usiliteli-konvertory-adaptery-kontrollery-/kommutator-hp-enterprise-aruba-instant-on-1960-24g-2xgt-2sfp-switch-jl806aabb/" display="https://alsi.kz/ru/catalog/usiliteli-konvertory-adaptery-kontrollery-/kommutator-hp-enterprise-aruba-instant-on-1960-24g-2xgt-2sfp-switch-jl806aabb/"/>
    <hyperlink ref="E596" r:id="rId588" tooltip="https://alsi.kz/ru/catalog/usiliteli-konvertory-adaptery-kontrollery-/kommutator-hp-enterprise-aruba-instant-on-1960-48g-2xgt-2sfp-switch-jl808aabb/" display="https://alsi.kz/ru/catalog/usiliteli-konvertory-adaptery-kontrollery-/kommutator-hp-enterprise-aruba-instant-on-1960-48g-2xgt-2sfp-switch-jl808aabb/"/>
    <hyperlink ref="E597" r:id="rId589" tooltip="https://alsi.kz/ru/catalog/usiliteli-konvertory-adaptery-kontrollery-/kommutator-hp-enterprise-aruba-instant-on-1960-48g-40p-class4-8p-class6-poe-2xgt-2sfp-600w-switch-/" display="https://alsi.kz/ru/catalog/usiliteli-konvertory-adaptery-kontrollery-/kommutator-hp-enterprise-aruba-instant-on-1960-48g-40p-class4-8p-class6-poe-2xgt-2sfp-600w-switch-/"/>
    <hyperlink ref="E598" r:id="rId590" tooltip="https://alsi.kz/ru/catalog/usiliteli-konvertory-adaptery-kontrollery-/opciya-hp-enterprise-aruba-instant-on-ap22-flush-mount-sleeve-r6p90a/" display="https://alsi.kz/ru/catalog/usiliteli-konvertory-adaptery-kontrollery-/opciya-hp-enterprise-aruba-instant-on-ap22-flush-mount-sleeve-r6p90a/"/>
    <hyperlink ref="E599" r:id="rId591" tooltip="https://alsi.kz/ru/catalog/usiliteli-konvertory-adaptery-kontrollery-/radiomost-ubiquiti-powerbeam-pbe-m5-300-pbe-m5-300/" display="https://alsi.kz/ru/catalog/usiliteli-konvertory-adaptery-kontrollery-/radiomost-ubiquiti-powerbeam-pbe-m5-300-pbe-m5-300/"/>
    <hyperlink ref="E600" r:id="rId592" tooltip="https://alsi.kz/ru/catalog/usiliteli-konvertory-adaptery-kontrollery-/tochka-dostupa-hp-enterprise-aruba-ap-635-rw-tri-radio-2x22-80211ax-wi-fi-6e-internal-antennas-ca/" display="https://alsi.kz/ru/catalog/usiliteli-konvertory-adaptery-kontrollery-/tochka-dostupa-hp-enterprise-aruba-ap-635-rw-tri-radio-2x22-80211ax-wi-fi-6e-internal-antennas-ca/"/>
    <hyperlink ref="E601" r:id="rId593" tooltip="https://alsi.kz/ru/catalog/usiliteli-konvertory-adaptery-kontrollery-/tochka-dostupa-hp-enterprise-aruba-instant-on-ap11-rw-access-point-r2w96a/" display="https://alsi.kz/ru/catalog/usiliteli-konvertory-adaptery-kontrollery-/tochka-dostupa-hp-enterprise-aruba-instant-on-ap11-rw-access-point-r2w96a/"/>
    <hyperlink ref="E602" r:id="rId594" tooltip="https://alsi.kz/ru/catalog/usiliteli-konvertory-adaptery-kontrollery-/tochka-dostupa-hp-enterprise-aruba-instant-on-ap11d-rw-access-point-r2x16a/" display="https://alsi.kz/ru/catalog/usiliteli-konvertory-adaptery-kontrollery-/tochka-dostupa-hp-enterprise-aruba-instant-on-ap11d-rw-access-point-r2x16a/"/>
    <hyperlink ref="E603" r:id="rId595" tooltip="https://alsi.kz/ru/catalog/usiliteli-konvertory-adaptery-kontrollery-/tochka-dostupa-hp-enterprise-aruba-instant-on-ap11d-access-point-and-psu-bundle-base-ww-r6k64aac3/" display="https://alsi.kz/ru/catalog/usiliteli-konvertory-adaptery-kontrollery-/tochka-dostupa-hp-enterprise-aruba-instant-on-ap11d-access-point-and-psu-bundle-base-ww-r6k64aac3/"/>
    <hyperlink ref="E604" r:id="rId596" tooltip="https://alsi.kz/ru/catalog/usiliteli-konvertory-adaptery-kontrollery-/tochka-dostupa-hp-enterprise-aruba-instant-on-ap15-rw-4x4-11ac-wave2-indoor-access-point-r2x06a/" display="https://alsi.kz/ru/catalog/usiliteli-konvertory-adaptery-kontrollery-/tochka-dostupa-hp-enterprise-aruba-instant-on-ap15-rw-4x4-11ac-wave2-indoor-access-point-r2x06a/"/>
    <hyperlink ref="E605" r:id="rId597" tooltip="https://alsi.kz/ru/catalog/usiliteli-konvertory-adaptery-kontrollery-/tochka-dostupa-hp-enterprise-aruba-instant-on-ap17-rw-2x2-11ac-wave2-outdoor-access-point-r2x11a/" display="https://alsi.kz/ru/catalog/usiliteli-konvertory-adaptery-kontrollery-/tochka-dostupa-hp-enterprise-aruba-instant-on-ap17-rw-2x2-11ac-wave2-outdoor-access-point-r2x11a/"/>
    <hyperlink ref="E606" r:id="rId598" tooltip="https://alsi.kz/ru/catalog/usiliteli-konvertory-adaptery-kontrollery-/tochka-dostupa-hp-enterprise-aruba-instant-on-ap22-with-12v18w-power-adaptor-eu-bundle-r6m50a/" display="https://alsi.kz/ru/catalog/usiliteli-konvertory-adaptery-kontrollery-/tochka-dostupa-hp-enterprise-aruba-instant-on-ap22-with-12v18w-power-adaptor-eu-bundle-r6m50a/"/>
    <hyperlink ref="E607" r:id="rId599" tooltip="https://alsi.kz/ru/catalog/usiliteli-konvertory-adaptery-kontrollery-/tochka-dostupa-hp-enterprise-aruba-instant-on-ap25-rw-4x4-wi-fi-6-indoor-access-point-r9b28a/" display="https://alsi.kz/ru/catalog/usiliteli-konvertory-adaptery-kontrollery-/tochka-dostupa-hp-enterprise-aruba-instant-on-ap25-rw-4x4-wi-fi-6-indoor-access-point-r9b28a/"/>
    <hyperlink ref="E608" r:id="rId600" tooltip="https://alsi.kz/ru/catalog/usiliteli-konvertory-adaptery-kontrollery-/tochka-dostupa-hp-enterprise-aruba-instant-on-ap25-with-12v18w-power-adaptor-r9b34aac3/" display="https://alsi.kz/ru/catalog/usiliteli-konvertory-adaptery-kontrollery-/tochka-dostupa-hp-enterprise-aruba-instant-on-ap25-with-12v18w-power-adaptor-r9b34aac3/"/>
    <hyperlink ref="E609" r:id="rId601" tooltip="https://alsi.kz/ru/catalog/usiliteli-konvertory-adaptery-kontrollery-/transiver-hp-enterprise-aruba-10g-sfp-lc-sr-300m-mmf-xcvr-j9150d/" display="https://alsi.kz/ru/catalog/usiliteli-konvertory-adaptery-kontrollery-/transiver-hp-enterprise-aruba-10g-sfp-lc-sr-300m-mmf-xcvr-j9150d/"/>
    <hyperlink ref="E610" r:id="rId602" tooltip="https://alsi.kz/ru/catalog/usiliteli-konvertory-adaptery-kontrollery-/transiver-hpe-aruba-1g-ind-temp-sfp-lc-lx-10km-smf-transceiver-jl781a/" display="https://alsi.kz/ru/catalog/usiliteli-konvertory-adaptery-kontrollery-/transiver-hpe-aruba-1g-ind-temp-sfp-lc-lx-10km-smf-transceiver-jl781a/"/>
    <hyperlink ref="E611" r:id="rId603" tooltip="https://alsi.kz/ru/catalog/usiliteli-konvertory-adaptery-kontrollery-/transiver-hpe-aruba-1g-ind-temp-sfp-lc-sx-500m-mmf-transceiver-jl780a/" display="https://alsi.kz/ru/catalog/usiliteli-konvertory-adaptery-kontrollery-/transiver-hpe-aruba-1g-ind-temp-sfp-lc-sx-500m-mmf-transceiver-jl780a/"/>
    <hyperlink ref="E612" r:id="rId604" tooltip="https://alsi.kz/ru/catalog/usiliteli-konvertory-adaptery-kontrollery-/transiver-hp-enterprise-aruba-1g-sfp-lc-lx-10km-smf-xcvr-j4859d/" display="https://alsi.kz/ru/catalog/usiliteli-konvertory-adaptery-kontrollery-/transiver-hp-enterprise-aruba-1g-sfp-lc-lx-10km-smf-xcvr-j4859d/"/>
    <hyperlink ref="E613" r:id="rId605" tooltip="https://alsi.kz/ru/catalog/usiliteli-konvertory-adaptery-kontrollery-/transiver-hp-enterprise-aruba-1g-sfp-lc-sx-500m-mmf-xcvr-j4858d/" display="https://alsi.kz/ru/catalog/usiliteli-konvertory-adaptery-kontrollery-/transiver-hp-enterprise-aruba-1g-sfp-lc-sx-500m-mmf-xcvr-j4858d/"/>
    <hyperlink ref="E614" r:id="rId606" tooltip="https://alsi.kz/ru/catalog/usiliteli-konvertory-adaptery-kontrollery-/transiver-hp-enterprise-aruba-1g-sfp-rj45-t-100m-cat5e-transceiver-j8177d/" display="https://alsi.kz/ru/catalog/usiliteli-konvertory-adaptery-kontrollery-/transiver-hp-enterprise-aruba-1g-sfp-rj45-t-100m-cat5e-transceiver-j8177d/"/>
    <hyperlink ref="E615" r:id="rId607" tooltip="https://alsi.kz/ru/catalog/usiliteli-konvertory-adaptery-kontrollery-/transiver-hpe-aruba-25g-sfp28-lc-sr-100m-mmf-transceiver-jl484a/" display="https://alsi.kz/ru/catalog/usiliteli-konvertory-adaptery-kontrollery-/transiver-hpe-aruba-25g-sfp28-lc-sr-100m-mmf-transceiver-jl484a/"/>
    <hyperlink ref="E616" r:id="rId608" tooltip="https://alsi.kz/ru/catalog/usiliteli-konvertory-adaptery-kontrollery-/transiver-hp-enterprise-aruba-instant-on-10g-sfp-lc-sr-300m-om3-mmf-transceiver-r9d18a/" display="https://alsi.kz/ru/catalog/usiliteli-konvertory-adaptery-kontrollery-/transiver-hp-enterprise-aruba-instant-on-10g-sfp-lc-sr-300m-om3-mmf-transceiver-r9d18a/"/>
    <hyperlink ref="E617" r:id="rId609" tooltip="https://alsi.kz/ru/catalog/usiliteli-konvertory-adaptery-kontrollery-/transiver-hp-enterprise-aruba-instant-on-1g-sfp-rj45-t-100m-cat5e-transceiver-r9d17a/" display="https://alsi.kz/ru/catalog/usiliteli-konvertory-adaptery-kontrollery-/transiver-hp-enterprise-aruba-instant-on-1g-sfp-rj45-t-100m-cat5e-transceiver-r9d17a/"/>
    <hyperlink ref="E618" r:id="rId610" tooltip="https://alsi.kz/ru/catalog/usiliteli-konvertory-adaptery-kontrollery-/transiver-hp-enterprise-x120-1g-sfp-lc-lx-jd119b/" display="https://alsi.kz/ru/catalog/usiliteli-konvertory-adaptery-kontrollery-/transiver-hp-enterprise-x120-1g-sfp-lc-lx-jd119b/"/>
    <hyperlink ref="E619" r:id="rId611" tooltip="https://alsi.kz/ru/catalog/usiliteli-konvertory-adaptery-kontrollery-/transiver-hp-enterprise-x120-1gb-sfp-lc-sx-jd118b/" display="https://alsi.kz/ru/catalog/usiliteli-konvertory-adaptery-kontrollery-/transiver-hp-enterprise-x120-1gb-sfp-lc-sx-jd118b/"/>
    <hyperlink ref="E620" r:id="rId612" tooltip="http://alsi.kz/ru/catalog/oborudovanie-cisco/" display="http://alsi.kz/ru/catalog/oborudovanie-cisco/"/>
    <hyperlink ref="E621" r:id="rId613" tooltip="https://alsi.kz/ru/catalog/oborudovanie-cisco/rasshirennaya-garantiya-cisco-con-snt-p3a050a0-con-snt-p3a050a0/" display="https://alsi.kz/ru/catalog/oborudovanie-cisco/rasshirennaya-garantiya-cisco-con-snt-p3a050a0-con-snt-p3a050a0/"/>
    <hyperlink ref="E622" r:id="rId614" tooltip="https://alsi.kz/ru/catalog/oborudovanie-cisco/rasshirennaya-garantiya-cisco-con-snt-p8rk95r1-con-snt-p8rk95r1/" display="https://alsi.kz/ru/catalog/oborudovanie-cisco/rasshirennaya-garantiya-cisco-con-snt-p8rk95r1-con-snt-p8rk95r1/"/>
    <hyperlink ref="E623" r:id="rId615" tooltip="https://alsi.kz/ru/catalog/oborudovanie-cisco/rasshirennaya-garantiya-cisco-con-snt-p8tk96t9-con-snt-p8tk96t9/" display="https://alsi.kz/ru/catalog/oborudovanie-cisco/rasshirennaya-garantiya-cisco-con-snt-p8tk96t9-con-snt-p8tk96t9/"/>
    <hyperlink ref="E624" r:id="rId616" tooltip="http://alsi.kz/ru/catalog/komplektuyushchie-i-aksessuary/" display="http://alsi.kz/ru/catalog/komplektuyushchie-i-aksessuary/"/>
    <hyperlink ref="E625" r:id="rId617" tooltip="http://alsi.kz/ru/catalog/web-kamery-/" display="http://alsi.kz/ru/catalog/web-kamery-/"/>
    <hyperlink ref="E626" r:id="rId618" tooltip="https://alsi.kz/ru/catalog/web-kamery-/jabra-panacast-usb-hub-14207-58/" display="https://alsi.kz/ru/catalog/web-kamery-/jabra-panacast-usb-hub-14207-58/"/>
    <hyperlink ref="E627" r:id="rId619" tooltip="https://alsi.kz/ru/catalog/web-kamery-/jabra-panacast-usb-kabel-14202-09/" display="https://alsi.kz/ru/catalog/web-kamery-/jabra-panacast-usb-kabel-14202-09/"/>
    <hyperlink ref="E628" r:id="rId620" tooltip="https://alsi.kz/ru/catalog/web-kamery-/jabra-panacast-usb-cable-14202-10/" display="https://alsi.kz/ru/catalog/web-kamery-/jabra-panacast-usb-cable-14202-10/"/>
    <hyperlink ref="E629" r:id="rId621" tooltip="https://alsi.kz/ru/catalog/web-kamery-/vebkamera-genius-qcam-6000-black-32200002400/" display="https://alsi.kz/ru/catalog/web-kamery-/vebkamera-genius-qcam-6000-black-32200002400/"/>
    <hyperlink ref="E630" r:id="rId622" tooltip="https://alsi.kz/ru/catalog/web-kamery-/veb-kamera-logitech-brio-300-full-hd-black-960-001438/" display="https://alsi.kz/ru/catalog/web-kamery-/veb-kamera-logitech-brio-300-full-hd-black-960-001438/"/>
    <hyperlink ref="E631" r:id="rId623" tooltip="https://alsi.kz/ru/catalog/web-kamery-/veb-kamera-logitech-c922-pro-stream-960-001088/" display="https://alsi.kz/ru/catalog/web-kamery-/veb-kamera-logitech-c922-pro-stream-960-001088/"/>
    <hyperlink ref="E632" r:id="rId624" tooltip="https://alsi.kz/ru/catalog/web-kamery-/veb-kamera-logitech-c922-pro-stream-black-960-001089/" display="https://alsi.kz/ru/catalog/web-kamery-/veb-kamera-logitech-c922-pro-stream-black-960-001089/"/>
    <hyperlink ref="E633" r:id="rId625" tooltip="https://alsi.kz/ru/catalog/web-kamery-/veb-kamera-rapoo-c200-c200/" display="https://alsi.kz/ru/catalog/web-kamery-/veb-kamera-rapoo-c200-c200/"/>
    <hyperlink ref="E634" r:id="rId626" tooltip="https://alsi.kz/ru/catalog/web-kamery-/kamera-dahua-dh-ipc-hfw1230sp-036-dh-ipc-hfw123-0sp-036/" display="https://alsi.kz/ru/catalog/web-kamery-/kamera-dahua-dh-ipc-hfw1230sp-036-dh-ipc-hfw123-0sp-036/"/>
    <hyperlink ref="E635" r:id="rId627" tooltip="https://alsi.kz/ru/catalog/web-kamery-/jabra-panacast-usb-veb-kamera-8100-119/" display="https://alsi.kz/ru/catalog/web-kamery-/jabra-panacast-usb-veb-kamera-8100-119/"/>
    <hyperlink ref="E636" r:id="rId628" tooltip="https://alsi.kz/ru/catalog/web-kamery-/kreplenie-jabra-14207-75-14207-75/" display="https://alsi.kz/ru/catalog/web-kamery-/kreplenie-jabra-14207-75-14207-75/"/>
    <hyperlink ref="E637" r:id="rId629" tooltip="https://alsi.kz/ru/catalog/web-kamery-/jabra-panacast-nastennoe-kreplenie-14207-57/" display="https://alsi.kz/ru/catalog/web-kamery-/jabra-panacast-nastennoe-kreplenie-14207-57/"/>
    <hyperlink ref="E638" r:id="rId630" tooltip="http://alsi.kz/ru/catalog/videokarty/" display="http://alsi.kz/ru/catalog/videokarty/"/>
    <hyperlink ref="E639" r:id="rId631" tooltip="https://alsi.kz/ru/catalog/videokarty/videokarta-pny-pny-geforce-rtx-3070-8gb-uprising-dual-fan-lhr-vcg30708ldfmpb/" display="https://alsi.kz/ru/catalog/videokarty/videokarta-pny-pny-geforce-rtx-3070-8gb-uprising-dual-fan-lhr-vcg30708ldfmpb/"/>
    <hyperlink ref="E640" r:id="rId632" tooltip="https://alsi.kz/ru/catalog/videokarty/videokarta-pny-pny-geforce-rtx-3090-24gb-xlr8-gaming-revel-epic-x-rgb-triple-fan-edition-vcg309024t/" display="https://alsi.kz/ru/catalog/videokarty/videokarta-pny-pny-geforce-rtx-3090-24gb-xlr8-gaming-revel-epic-x-rgb-triple-fan-edition-vcg309024t/"/>
    <hyperlink ref="E641" r:id="rId633" tooltip="https://alsi.kz/ru/catalog/videokarty/videokarta-pny-pny-geforce-rtx-3060-ti-8gb-uprising-dual-fan-lhr-vcg3060t8ldfmpb/" display="https://alsi.kz/ru/catalog/videokarty/videokarta-pny-pny-geforce-rtx-3060-ti-8gb-uprising-dual-fan-lhr-vcg3060t8ldfmpb/"/>
    <hyperlink ref="E642" r:id="rId634" tooltip="http://alsi.kz/ru/catalog/vneshnie-zhyestkie-diski/" display="http://alsi.kz/ru/catalog/vneshnie-zhyestkie-diski/"/>
    <hyperlink ref="E643" r:id="rId635" tooltip="https://alsi.kz/ru/catalog/vneshnie-zhyestkie-diski/vneshniy-hdd-western-digital-elements-portable-5tb-25-usb30-black-wdbu6y0050bbk-wesn/" display="https://alsi.kz/ru/catalog/vneshnie-zhyestkie-diski/vneshniy-hdd-western-digital-elements-portable-5tb-25-usb30-black-wdbu6y0050bbk-wesn/"/>
    <hyperlink ref="E644" r:id="rId636" tooltip="https://alsi.kz/ru/catalog/vneshnie-zhyestkie-diski/vneshniy-ssd-transcend-esd320a-1tb-ts1tesd320a/" display="https://alsi.kz/ru/catalog/vneshnie-zhyestkie-diski/vneshniy-ssd-transcend-esd320a-1tb-ts1tesd320a/"/>
    <hyperlink ref="E645" r:id="rId637" tooltip="https://alsi.kz/ru/catalog/vneshnie-zhyestkie-diski/vneshniy-ssd-transcend-esd320a-2tb-ts2tesd320a/" display="https://alsi.kz/ru/catalog/vneshnie-zhyestkie-diski/vneshniy-ssd-transcend-esd320a-2tb-ts2tesd320a/"/>
    <hyperlink ref="E646" r:id="rId638" tooltip="https://alsi.kz/ru/catalog/vneshnie-zhyestkie-diski/vneshniy-ssd-transcend-esd330c-1tb-ts1tesd330c/" display="https://alsi.kz/ru/catalog/vneshnie-zhyestkie-diski/vneshniy-ssd-transcend-esd330c-1tb-ts1tesd330c/"/>
    <hyperlink ref="E647" r:id="rId639" tooltip="https://alsi.kz/ru/catalog/vneshnie-zhyestkie-diski/vneshniy-ssd-transcend-esd330c-2tb-ts2tesd330c/" display="https://alsi.kz/ru/catalog/vneshnie-zhyestkie-diski/vneshniy-ssd-transcend-esd330c-2tb-ts2tesd330c/"/>
    <hyperlink ref="E648" r:id="rId640" tooltip="https://alsi.kz/ru/catalog/vneshnie-zhyestkie-diski/vneshniy-ssd-transcend-esd410c-1tb-ts1tesd410c/" display="https://alsi.kz/ru/catalog/vneshnie-zhyestkie-diski/vneshniy-ssd-transcend-esd410c-1tb-ts1tesd410c/"/>
    <hyperlink ref="E649" r:id="rId641" tooltip="https://alsi.kz/ru/catalog/vneshnie-zhyestkie-diski/vneshniy-ssd-transcend-esd410c-2tb-ts2tesd410c/" display="https://alsi.kz/ru/catalog/vneshnie-zhyestkie-diski/vneshniy-ssd-transcend-esd410c-2tb-ts2tesd410c/"/>
    <hyperlink ref="E650" r:id="rId642" tooltip="https://alsi.kz/ru/catalog/vneshnie-zhyestkie-diski/vneshniy-ssd-transcend-esd410c-4tb-ts4tesd410c/" display="https://alsi.kz/ru/catalog/vneshnie-zhyestkie-diski/vneshniy-ssd-transcend-esd410c-4tb-ts4tesd410c/"/>
    <hyperlink ref="E651" r:id="rId643" tooltip="https://alsi.kz/ru/catalog/vneshnie-zhyestkie-diski/vneshniy-ssd-disk-kingston-xs1000-2tb-chernyy-sxs10002000g/" display="https://alsi.kz/ru/catalog/vneshnie-zhyestkie-diski/vneshniy-ssd-disk-kingston-xs1000-2tb-chernyy-sxs10002000g/"/>
    <hyperlink ref="E652" r:id="rId644" tooltip="https://alsi.kz/ru/catalog/vneshnie-zhyestkie-diski/vneshniy-ssd-nakopitel-adata-sc610-2tb-chernyy-sc610-2000g-cbkrd/" display="https://alsi.kz/ru/catalog/vneshnie-zhyestkie-diski/vneshniy-ssd-nakopitel-adata-sc610-2tb-chernyy-sc610-2000g-cbkrd/"/>
    <hyperlink ref="E653" r:id="rId645" tooltip="https://alsi.kz/ru/catalog/vneshnie-zhyestkie-diski/vneshniy-ssd-nakopitel-adata-se760-2tb-seryy-ase760-2tu32g2-cti/" display="https://alsi.kz/ru/catalog/vneshnie-zhyestkie-diski/vneshniy-ssd-nakopitel-adata-se760-2tb-seryy-ase760-2tu32g2-cti/"/>
    <hyperlink ref="E654" r:id="rId646" tooltip="https://alsi.kz/ru/catalog/vneshnie-zhyestkie-diski/vneshniy-ssd-nakopitel-adata-se760-2tb-chernyy-ase760-2tu32g2-cbk/" display="https://alsi.kz/ru/catalog/vneshnie-zhyestkie-diski/vneshniy-ssd-nakopitel-adata-se760-2tb-chernyy-ase760-2tu32g2-cbk/"/>
    <hyperlink ref="E655" r:id="rId647" tooltip="https://alsi.kz/ru/catalog/vneshnie-zhyestkie-diski/vneshniy-ssd-nakopitel-transcend-ts2tesd380c-ts2tesd380c/" display="https://alsi.kz/ru/catalog/vneshnie-zhyestkie-diski/vneshniy-ssd-nakopitel-transcend-ts2tesd380c-ts2tesd380c/"/>
    <hyperlink ref="E656" r:id="rId648" tooltip="https://alsi.kz/ru/catalog/vneshnie-zhyestkie-diski/vneshniy-ssd-nakopitel-transcend-ts4tesd380c-ts4tesd380c/" display="https://alsi.kz/ru/catalog/vneshnie-zhyestkie-diski/vneshniy-ssd-nakopitel-transcend-ts4tesd380c-ts4tesd380c/"/>
    <hyperlink ref="E657" r:id="rId649" tooltip="https://alsi.kz/ru/catalog/vneshnie-zhyestkie-diski/vneshniy-jestkiy-disk-1tb-25-transcend-ts1tsj25a3k/" display="https://alsi.kz/ru/catalog/vneshnie-zhyestkie-diski/vneshniy-jestkiy-disk-1tb-25-transcend-ts1tsj25a3k/"/>
    <hyperlink ref="E658" r:id="rId650" tooltip="https://alsi.kz/ru/catalog/vneshnie-zhyestkie-diski/vneshniy-jestkiy-disk-1tb-25-transcend-ts1tsj25h3b/" display="https://alsi.kz/ru/catalog/vneshnie-zhyestkie-diski/vneshniy-jestkiy-disk-1tb-25-transcend-ts1tsj25h3b/"/>
    <hyperlink ref="E659" r:id="rId651" tooltip="https://alsi.kz/ru/catalog/vneshnie-zhyestkie-diski/vneshniy-jestkiy-disk-1tb-25-transcend-ts1tsj25h3p/" display="https://alsi.kz/ru/catalog/vneshnie-zhyestkie-diski/vneshniy-jestkiy-disk-1tb-25-transcend-ts1tsj25h3p/"/>
    <hyperlink ref="E660" r:id="rId652" tooltip="https://alsi.kz/ru/catalog/vneshnie-zhyestkie-diski/vneshniy-jestkiy-disk-1tb-25-transcend-ts1tsj25m3s/" display="https://alsi.kz/ru/catalog/vneshnie-zhyestkie-diski/vneshniy-jestkiy-disk-1tb-25-transcend-ts1tsj25m3s/"/>
    <hyperlink ref="E661" r:id="rId653" tooltip="https://alsi.kz/ru/catalog/vneshnie-zhyestkie-diski/vneshniy-jestkiy-disk-2tb-25-transcend-ts2tsj25h3b/" display="https://alsi.kz/ru/catalog/vneshnie-zhyestkie-diski/vneshniy-jestkiy-disk-2tb-25-transcend-ts2tsj25h3b/"/>
    <hyperlink ref="E662" r:id="rId654" tooltip="https://alsi.kz/ru/catalog/vneshnie-zhyestkie-diski/vneshniy-jestkiy-disk-adata-hd330-2tb-25-siniy-ahd330-2tu31-cbl/" display="https://alsi.kz/ru/catalog/vneshnie-zhyestkie-diski/vneshniy-jestkiy-disk-adata-hd330-2tb-25-siniy-ahd330-2tu31-cbl/"/>
    <hyperlink ref="E663" r:id="rId655" tooltip="https://alsi.kz/ru/catalog/vneshnie-zhyestkie-diski/vneshniy-jestkiy-disk-adata-hd330-2tb-usb-32-black-ahd330-2tu31-cbk/" display="https://alsi.kz/ru/catalog/vneshnie-zhyestkie-diski/vneshniy-jestkiy-disk-adata-hd330-2tb-usb-32-black-ahd330-2tu31-cbk/"/>
    <hyperlink ref="E664" r:id="rId656" tooltip="https://alsi.kz/ru/catalog/vneshnie-zhyestkie-diski/vneshniy-jestkiy-disk-adata-hd650-1tb-ahd650-1tu31-cbl/" display="https://alsi.kz/ru/catalog/vneshnie-zhyestkie-diski/vneshniy-jestkiy-disk-adata-hd650-1tb-ahd650-1tu31-cbl/"/>
    <hyperlink ref="E665" r:id="rId657" tooltip="https://alsi.kz/ru/catalog/vneshnie-zhyestkie-diski/vneshniy-jestkiy-disk-adata-hd650-2tb-siniy-ahd650-2tu31-cbl/" display="https://alsi.kz/ru/catalog/vneshnie-zhyestkie-diski/vneshniy-jestkiy-disk-adata-hd650-2tb-siniy-ahd650-2tu31-cbl/"/>
    <hyperlink ref="E666" r:id="rId658" tooltip="https://alsi.kz/ru/catalog/vneshnie-zhyestkie-diski/vneshniy-jestkiy-disk-adata-hd650-2tb-chernyy-ahd650-2tu31-cbk/" display="https://alsi.kz/ru/catalog/vneshnie-zhyestkie-diski/vneshniy-jestkiy-disk-adata-hd650-2tb-chernyy-ahd650-2tu31-cbk/"/>
    <hyperlink ref="E667" r:id="rId659" tooltip="https://alsi.kz/ru/catalog/vneshnie-zhyestkie-diski/vneshniy-jestkiy-disk-adata-hv300-1tb-25-belyy-ahv300-1tu31-cwh/" display="https://alsi.kz/ru/catalog/vneshnie-zhyestkie-diski/vneshniy-jestkiy-disk-adata-hv300-1tb-25-belyy-ahv300-1tu31-cwh/"/>
    <hyperlink ref="E668" r:id="rId660" tooltip="https://alsi.kz/ru/catalog/vneshnie-zhyestkie-diski/vneshniy-jestkiy-disk-adata-hv300-2tb-belyy-ahv300-2tu31-cwh/" display="https://alsi.kz/ru/catalog/vneshnie-zhyestkie-diski/vneshniy-jestkiy-disk-adata-hv300-2tb-belyy-ahv300-2tu31-cwh/"/>
    <hyperlink ref="E669" r:id="rId661" tooltip="https://alsi.kz/ru/catalog/vneshnie-zhyestkie-diski/vneshniy-jestkiy-disk-adata-hv620-slim-1tb-25-belyy-ahv620s-1tu31-cwh/" display="https://alsi.kz/ru/catalog/vneshnie-zhyestkie-diski/vneshniy-jestkiy-disk-adata-hv620-slim-1tb-25-belyy-ahv620s-1tu31-cwh/"/>
    <hyperlink ref="E670" r:id="rId662" tooltip="https://alsi.kz/ru/catalog/vneshnie-zhyestkie-diski/vneshniy-jestkiy-disk-adata-hv620-slim-2tb-25-belyy-ahv620s-2tu31-cwh/" display="https://alsi.kz/ru/catalog/vneshnie-zhyestkie-diski/vneshniy-jestkiy-disk-adata-hv620-slim-2tb-25-belyy-ahv620s-2tu31-cwh/"/>
    <hyperlink ref="E671" r:id="rId663" tooltip="https://alsi.kz/ru/catalog/vneshnie-zhyestkie-diski/vneshniy-jestkiy-disk-adata-hv620-1tb-usb-30-black-ahv620s-1tu31-cbk/" display="https://alsi.kz/ru/catalog/vneshnie-zhyestkie-diski/vneshniy-jestkiy-disk-adata-hv620-1tb-usb-30-black-ahv620s-1tu31-cbk/"/>
    <hyperlink ref="E672" r:id="rId664" tooltip="https://alsi.kz/ru/catalog/vneshnie-zhyestkie-diski/vneshniy-jestkiy-disk-ssd-transcend-250gb-ts250gesd270c/" display="https://alsi.kz/ru/catalog/vneshnie-zhyestkie-diski/vneshniy-jestkiy-disk-ssd-transcend-250gb-ts250gesd270c/"/>
    <hyperlink ref="E673" r:id="rId665" tooltip="https://alsi.kz/ru/catalog/vneshnie-zhyestkie-diski/vneshniy-jestkiy-disk-ssd-transcend-500gb-ts500gesd270c/" display="https://alsi.kz/ru/catalog/vneshnie-zhyestkie-diski/vneshniy-jestkiy-disk-ssd-transcend-500gb-ts500gesd270c/"/>
    <hyperlink ref="E674" r:id="rId666" tooltip="https://alsi.kz/ru/catalog/vneshnie-zhyestkie-diski/vneshniy-jestkiy-disk-ssd-transcend-esd360c-1tb-ts1tesd360c/" display="https://alsi.kz/ru/catalog/vneshnie-zhyestkie-diski/vneshniy-jestkiy-disk-ssd-transcend-esd360c-1tb-ts1tesd360c/"/>
    <hyperlink ref="E675" r:id="rId667" tooltip="https://alsi.kz/ru/catalog/vneshnie-zhyestkie-diski/vneshniy-jestkiy-disk-ssd-transcend-esd360c-2tb-ts2tesd360c/" display="https://alsi.kz/ru/catalog/vneshnie-zhyestkie-diski/vneshniy-jestkiy-disk-ssd-transcend-esd360c-2tb-ts2tesd360c/"/>
    <hyperlink ref="E676" r:id="rId668" tooltip="https://alsi.kz/ru/catalog/vneshnie-zhyestkie-diski/vneshniy-jestkiy-disk-ssd-transcend-esd380c-1tb-ts1tesd380c/" display="https://alsi.kz/ru/catalog/vneshnie-zhyestkie-diski/vneshniy-jestkiy-disk-ssd-transcend-esd380c-1tb-ts1tesd380c/"/>
    <hyperlink ref="E677" r:id="rId669" tooltip="https://alsi.kz/ru/catalog/vneshnie-zhyestkie-diski/vneshniy-jestkiy-disk-ssd-transcend-ts500gesd265c-500gb-ts500gesd265c/" display="https://alsi.kz/ru/catalog/vneshnie-zhyestkie-diski/vneshniy-jestkiy-disk-ssd-transcend-ts500gesd265c-500gb-ts500gesd265c/"/>
    <hyperlink ref="E678" r:id="rId670" tooltip="https://alsi.kz/ru/catalog/vneshnie-zhyestkie-diski/vneshniy-jestkiy-disk-ssd-transcend-ts512gesd320a-512gb-ts512gesd320a/" display="https://alsi.kz/ru/catalog/vneshnie-zhyestkie-diski/vneshniy-jestkiy-disk-ssd-transcend-ts512gesd320a-512gb-ts512gesd320a/"/>
    <hyperlink ref="E679" r:id="rId671" tooltip="https://alsi.kz/ru/catalog/vneshnie-zhyestkie-diski/vneshniy-jestkiy-disk-ssd-transcend-ts512gesd330c-512gb-ts512gesd330c/" display="https://alsi.kz/ru/catalog/vneshnie-zhyestkie-diski/vneshniy-jestkiy-disk-ssd-transcend-ts512gesd330c-512gb-ts512gesd330c/"/>
    <hyperlink ref="E680" r:id="rId672" tooltip="https://alsi.kz/ru/catalog/vneshnie-zhyestkie-diski/vneshniy-jestkiy-disk-transcend-ts4tsj25h3b/" display="https://alsi.kz/ru/catalog/vneshnie-zhyestkie-diski/vneshniy-jestkiy-disk-transcend-ts4tsj25h3b/"/>
    <hyperlink ref="E681" r:id="rId673" tooltip="https://alsi.kz/ru/catalog/vneshnie-zhyestkie-diski/vneshniy-jestkiy-disk-transcend-25c3s-ts2tsj25c3s/" display="https://alsi.kz/ru/catalog/vneshnie-zhyestkie-diski/vneshniy-jestkiy-disk-transcend-25c3s-ts2tsj25c3s/"/>
    <hyperlink ref="E682" r:id="rId674" tooltip="https://alsi.kz/ru/catalog/vneshnie-zhyestkie-diski/vneshniy-jestkiy-disk-transcend-35t3-ts4tsj35t3/" display="https://alsi.kz/ru/catalog/vneshnie-zhyestkie-diski/vneshniy-jestkiy-disk-transcend-35t3-ts4tsj35t3/"/>
    <hyperlink ref="E683" r:id="rId675" tooltip="https://alsi.kz/ru/catalog/vneshnie-zhyestkie-diski/vneshniy-jestkiy-disk-transcend-type-c-ts1tsj25c3s/" display="https://alsi.kz/ru/catalog/vneshnie-zhyestkie-diski/vneshniy-jestkiy-disk-transcend-type-c-ts1tsj25c3s/"/>
    <hyperlink ref="E684" r:id="rId676" tooltip="https://alsi.kz/ru/catalog/vneshnie-zhyestkie-diski/vneshniy-tverdotelnyy-nakopitel-ssd-transcend-esd300-1tb-ts1tesd300s/" display="https://alsi.kz/ru/catalog/vneshnie-zhyestkie-diski/vneshniy-tverdotelnyy-nakopitel-ssd-transcend-esd300-1tb-ts1tesd300s/"/>
    <hyperlink ref="E685" r:id="rId677" tooltip="https://alsi.kz/ru/catalog/vneshnie-zhyestkie-diski/jestkiy-disk-ssd-transcend-ts1tesd260c-1tb-ts1tesd260c/" display="https://alsi.kz/ru/catalog/vneshnie-zhyestkie-diski/jestkiy-disk-ssd-transcend-ts1tesd260c-1tb-ts1tesd260c/"/>
    <hyperlink ref="E686" r:id="rId678" tooltip="https://alsi.kz/ru/catalog/vneshnie-zhyestkie-diski/jestkiy-disk-ssd-transcend-ts250gesd260c-250gb-ts250gesd260c/" display="https://alsi.kz/ru/catalog/vneshnie-zhyestkie-diski/jestkiy-disk-ssd-transcend-ts250gesd260c-250gb-ts250gesd260c/"/>
    <hyperlink ref="E687" r:id="rId679" tooltip="https://alsi.kz/ru/catalog/vneshnie-zhyestkie-diski/jestkiy-disk-ssd-transcend-ts500gesd260c-500gb-ts500gesd260c/" display="https://alsi.kz/ru/catalog/vneshnie-zhyestkie-diski/jestkiy-disk-ssd-transcend-ts500gesd260c-500gb-ts500gesd260c/"/>
    <hyperlink ref="E688" r:id="rId680" tooltip="http://alsi.kz/ru/catalog/vnutrennie-zhyestkie-diski-hdd-ssd/" display="http://alsi.kz/ru/catalog/vnutrennie-zhyestkie-diski-hdd-ssd/"/>
    <hyperlink ref="E689" r:id="rId681" tooltip="https://alsi.kz/ru/catalog/vnutrennie-zhyestkie-diski-hdd-ssd/vneshniy-ssd-nakopitel-adata-aeli-se880-1000gb-seryy-aeli-se880-1tcgy/" display="https://alsi.kz/ru/catalog/vnutrennie-zhyestkie-diski-hdd-ssd/vneshniy-ssd-nakopitel-adata-aeli-se880-1000gb-seryy-aeli-se880-1tcgy/"/>
    <hyperlink ref="E690" r:id="rId682" tooltip="https://alsi.kz/ru/catalog/vnutrennie-zhyestkie-diski-hdd-ssd/vneshniy-ssd-nakopitel-adata-aeli-se880-512gb-seryy-aeli-se880-500gcgy/" display="https://alsi.kz/ru/catalog/vnutrennie-zhyestkie-diski-hdd-ssd/vneshniy-ssd-nakopitel-adata-aeli-se880-512gb-seryy-aeli-se880-500gcgy/"/>
    <hyperlink ref="E691" r:id="rId683" tooltip="https://alsi.kz/ru/catalog/vnutrennie-zhyestkie-diski-hdd-ssd/vneshniy-ssd-nakopitel-adata-elite-se880-2tb-seryy-aeli-se880-2tcgy/" display="https://alsi.kz/ru/catalog/vnutrennie-zhyestkie-diski-hdd-ssd/vneshniy-ssd-nakopitel-adata-elite-se880-2tb-seryy-aeli-se880-2tcgy/"/>
    <hyperlink ref="E692" r:id="rId684" tooltip="https://alsi.kz/ru/catalog/vnutrennie-zhyestkie-diski-hdd-ssd/jestkiy-disk-ssd-apacer-as340x-240gb-sata-ap240gas340xc-1/" display="https://alsi.kz/ru/catalog/vnutrennie-zhyestkie-diski-hdd-ssd/jestkiy-disk-ssd-apacer-as340x-240gb-sata-ap240gas340xc-1/"/>
    <hyperlink ref="E693" r:id="rId685" tooltip="https://alsi.kz/ru/catalog/vnutrennie-zhyestkie-diski-hdd-ssd/jestkiy-disk-ssd-transcend-ts1tesd310c-1tb-ts1tesd310c/" display="https://alsi.kz/ru/catalog/vnutrennie-zhyestkie-diski-hdd-ssd/jestkiy-disk-ssd-transcend-ts1tesd310c-1tb-ts1tesd310c/"/>
    <hyperlink ref="E694" r:id="rId686" tooltip="https://alsi.kz/ru/catalog/vnutrennie-zhyestkie-diski-hdd-ssd/jestkiy-disk-ssd-transcend-ts256gesd310c-256gb-ts256gesd310c/" display="https://alsi.kz/ru/catalog/vnutrennie-zhyestkie-diski-hdd-ssd/jestkiy-disk-ssd-transcend-ts256gesd310c-256gb-ts256gesd310c/"/>
    <hyperlink ref="E695" r:id="rId687" tooltip="https://alsi.kz/ru/catalog/vnutrennie-zhyestkie-diski-hdd-ssd/jestkiy-disk-ssd-transcend-ts512gesd310c-512gb-ts512gesd310c/" display="https://alsi.kz/ru/catalog/vnutrennie-zhyestkie-diski-hdd-ssd/jestkiy-disk-ssd-transcend-ts512gesd310c-512gb-ts512gesd310c/"/>
    <hyperlink ref="E696" r:id="rId688" tooltip="https://alsi.kz/ru/catalog/vnutrennie-zhyestkie-diski-hdd-ssd/tverdotelnyy-nakopitel-patriotssd512-gbm2-pci-express25-p300p512gm28/" display="https://alsi.kz/ru/catalog/vnutrennie-zhyestkie-diski-hdd-ssd/tverdotelnyy-nakopitel-patriotssd512-gbm2-pci-express25-p300p512gm28/"/>
    <hyperlink ref="E697" r:id="rId689" tooltip="https://alsi.kz/ru/catalog/vnutrennie-zhyestkie-diski-hdd-ssd/tverdotelnyy-nakopitel-transcendssd512-gb-ts512gmte110s/" display="https://alsi.kz/ru/catalog/vnutrennie-zhyestkie-diski-hdd-ssd/tverdotelnyy-nakopitel-transcendssd512-gb-ts512gmte110s/"/>
    <hyperlink ref="E698" r:id="rId690" tooltip="https://alsi.kz/ru/catalog/vnutrennie-zhyestkie-diski-hdd-ssd/tverdotelnyy-nakopitel-western-digitalssd1000-gbbluesa510sata3d-nandr560mbsw520mbsm2-w/" display="https://alsi.kz/ru/catalog/vnutrennie-zhyestkie-diski-hdd-ssd/tverdotelnyy-nakopitel-western-digitalssd1000-gbbluesa510sata3d-nandr560mbsw520mbsm2-w/"/>
    <hyperlink ref="E699" r:id="rId691" tooltip="https://alsi.kz/ru/catalog/vnutrennie-zhyestkie-diski-hdd-ssd/tverdotelnyy-nakopitel-western-digitalssd480-gb25-sata-6gbs-wds480g3g0a/" display="https://alsi.kz/ru/catalog/vnutrennie-zhyestkie-diski-hdd-ssd/tverdotelnyy-nakopitel-western-digitalssd480-gb25-sata-6gbs-wds480g3g0a/"/>
    <hyperlink ref="E700" r:id="rId692" tooltip="http://alsi.kz/ru/catalog/kabeli-ugo/" display="http://alsi.kz/ru/catalog/kabeli-ugo/"/>
    <hyperlink ref="E701" r:id="rId693" tooltip="https://alsi.kz/ru/catalog/kabeli-ugo/zamok-dell-clicksafe-combination-lock-for-all-dell-security-slots-461-aaeu/" display="https://alsi.kz/ru/catalog/kabeli-ugo/zamok-dell-clicksafe-combination-lock-for-all-dell-security-slots-461-aaeu/"/>
    <hyperlink ref="E702" r:id="rId694" tooltip="https://alsi.kz/ru/catalog/kabeli-ugo/kabel-shtlp-44-jily100m-shtlp-4/" display="https://alsi.kz/ru/catalog/kabeli-ugo/kabel-shtlp-44-jily100m-shtlp-4/"/>
    <hyperlink ref="E703" r:id="rId695" tooltip="https://alsi.kz/ru/catalog/kabeli-ugo/kabel-defender03hdmi-m-mver-141-m-87350/" display="https://alsi.kz/ru/catalog/kabeli-ugo/kabel-defender03hdmi-m-mver-141-m-87350/"/>
    <hyperlink ref="E704" r:id="rId696" tooltip="https://alsi.kz/ru/catalog/kabeli-ugo/kabel-hp-europeusba-b-dlya-printeraskanera18-m-04356-18/" display="https://alsi.kz/ru/catalog/kabeli-ugo/kabel-hp-europeusba-b-dlya-printeraskanera18-m-04356-18/"/>
    <hyperlink ref="E705" r:id="rId697" tooltip="https://alsi.kz/ru/catalog/kabeli-ugo/kabel-kramerc-dmdm-6-c-dmdm-6-8s0/" display="https://alsi.kz/ru/catalog/kabeli-ugo/kabel-kramerc-dmdm-6-c-dmdm-6-8s0/"/>
    <hyperlink ref="E706" r:id="rId698" tooltip="https://alsi.kz/ru/catalog/kabeli-ugo/kabel-lazsowh-11120m-wh-11120m/" display="https://alsi.kz/ru/catalog/kabeli-ugo/kabel-lazsowh-11120m-wh-11120m/"/>
    <hyperlink ref="E707" r:id="rId699" tooltip="https://alsi.kz/ru/catalog/kabeli-ugo/kabel-ship-d155-p-d155-p/" display="https://alsi.kz/ru/catalog/kabeli-ugo/kabel-ship-d155-p-d155-p/"/>
    <hyperlink ref="E708" r:id="rId700" tooltip="https://alsi.kz/ru/catalog/kabeli-ugo/kabel-shipvga-to-vga-15male15male-20-m-vg002mm-20p/" display="https://alsi.kz/ru/catalog/kabeli-ugo/kabel-shipvga-to-vga-15male15male-20-m-vg002mm-20p/"/>
    <hyperlink ref="E709" r:id="rId701" tooltip="https://alsi.kz/ru/catalog/kabeli-ugo/kabel-pitaniya-apcap9892power-cord-c19-to-c20-06m-ap9892/" display="https://alsi.kz/ru/catalog/kabeli-ugo/kabel-pitaniya-apcap9892power-cord-c19-to-c20-06m-ap9892/"/>
    <hyperlink ref="E710" r:id="rId702" tooltip="https://alsi.kz/ru/catalog/kabeli-ugo/kabel-deluxdlw-1250-dlw-1250/" display="https://alsi.kz/ru/catalog/kabeli-ugo/kabel-deluxdlw-1250-dlw-1250/"/>
    <hyperlink ref="E711" r:id="rId703" tooltip="https://alsi.kz/ru/catalog/kabeli-ugo/kabel-pitaniya-shipsh5005-12p-sh5005-12p/" display="https://alsi.kz/ru/catalog/kabeli-ugo/kabel-pitaniya-shipsh5005-12p-sh5005-12p/"/>
    <hyperlink ref="E712" r:id="rId704" tooltip="https://alsi.kz/ru/catalog/kabeli-ugo/konnektor-ships901drj-45-cat6-utp-100-shtuk-v-pakete-s901d/" display="https://alsi.kz/ru/catalog/kabeli-ugo/konnektor-ships901drj-45-cat6-utp-100-shtuk-v-pakete-s901d/"/>
    <hyperlink ref="E713" r:id="rId705" tooltip="http://alsi.kz/ru/catalog/klaviatury/" display="http://alsi.kz/ru/catalog/klaviatury/"/>
    <hyperlink ref="E714" r:id="rId706" tooltip="https://alsi.kz/ru/catalog/klaviatury/klaviatura-asus-xa05-rog-strix-scope-rxrd-90mp0240-bkra00/" display="https://alsi.kz/ru/catalog/klaviatury/klaviatura-asus-xa05-rog-strix-scope-rxrd-90mp0240-bkra00/"/>
    <hyperlink ref="E715" r:id="rId707" tooltip="https://alsi.kz/ru/catalog/klaviatury/klaviatura-defender-red-gk-116-ru-45117/" display="https://alsi.kz/ru/catalog/klaviatury/klaviatura-defender-red-gk-116-ru-45117/"/>
    <hyperlink ref="E716" r:id="rId708" tooltip="https://alsi.kz/ru/catalog/klaviatury/klaviatura-dell-kb216-580-adhd/" display="https://alsi.kz/ru/catalog/klaviatury/klaviatura-dell-kb216-580-adhd/"/>
    <hyperlink ref="E717" r:id="rId709" tooltip="https://alsi.kz/ru/catalog/klaviatury/klaviatura-delux-dlk-1900ogb-usb-dlk-1900ogb/" display="https://alsi.kz/ru/catalog/klaviatury/klaviatura-delux-dlk-1900ogb-usb-dlk-1900ogb/"/>
    <hyperlink ref="E718" r:id="rId710" tooltip="https://alsi.kz/ru/catalog/klaviatury/klaviatura-delux-dlk-6010ub-usb-delux-dlk-6010ub/" display="https://alsi.kz/ru/catalog/klaviatury/klaviatura-delux-dlk-6010ub-usb-delux-dlk-6010ub/"/>
    <hyperlink ref="E719" r:id="rId711" tooltip="https://alsi.kz/ru/catalog/klaviatury/klaviatura-delux-dlk-6060ub-usb-dlk-6060ub/" display="https://alsi.kz/ru/catalog/klaviatury/klaviatura-delux-dlk-6060ub-usb-dlk-6060ub/"/>
    <hyperlink ref="E720" r:id="rId712" tooltip="https://alsi.kz/ru/catalog/klaviatury/klaviatura-genius-luxemate-100-usb-chernyy-luxemate-100/" display="https://alsi.kz/ru/catalog/klaviatury/klaviatura-genius-luxemate-100-usb-chernyy-luxemate-100/"/>
    <hyperlink ref="E721" r:id="rId713" tooltip="https://alsi.kz/ru/catalog/klaviatury/klaviatura-genius-slimstar-7230-slimstar-7230/" display="https://alsi.kz/ru/catalog/klaviatury/klaviatura-genius-slimstar-7230-slimstar-7230/"/>
    <hyperlink ref="E722" r:id="rId714" tooltip="https://alsi.kz/ru/catalog/klaviatury/klaviatura-genius-slimstar-q200-slimstar-q200/" display="https://alsi.kz/ru/catalog/klaviatury/klaviatura-genius-slimstar-q200-slimstar-q200/"/>
    <hyperlink ref="E723" r:id="rId715" tooltip="https://alsi.kz/ru/catalog/klaviatury/klaviatura-genius-smart-kb-117-smart-kb-117/" display="https://alsi.kz/ru/catalog/klaviatury/klaviatura-genius-smart-kb-117-smart-kb-117/"/>
    <hyperlink ref="E724" r:id="rId716" tooltip="https://alsi.kz/ru/catalog/klaviatury/klaviatura-hp-25-usb-wired-keyboard-english-layout-tolko-angliyskaya-raskladka-266c9a6/" display="https://alsi.kz/ru/catalog/klaviatury/klaviatura-hp-25-usb-wired-keyboard-english-layout-tolko-angliyskaya-raskladka-266c9a6/"/>
    <hyperlink ref="E725" r:id="rId717" tooltip="https://alsi.kz/ru/catalog/klaviatury/klaviatura-provodnaya-hp-pavilion-300-kzht-usb-4ce96aa/" display="https://alsi.kz/ru/catalog/klaviatury/klaviatura-provodnaya-hp-pavilion-300-kzht-usb-4ce96aa/"/>
    <hyperlink ref="E726" r:id="rId718" tooltip="https://alsi.kz/ru/catalog/klaviatury/klaviatura-hp-usb-premium-chernyy-z9n40aa/" display="https://alsi.kz/ru/catalog/klaviatury/klaviatura-hp-usb-premium-chernyy-z9n40aa/"/>
    <hyperlink ref="E727" r:id="rId719" tooltip="https://alsi.kz/ru/catalog/klaviatury/klaviatura-hp-wireless-premium-z9n41aa/" display="https://alsi.kz/ru/catalog/klaviatury/klaviatura-hp-wireless-premium-z9n41aa/"/>
    <hyperlink ref="E728" r:id="rId720" tooltip="https://alsi.kz/ru/catalog/klaviatury/klaviatura-lenovo-300-usb-keyboard-slim-black-gx30m39684/" display="https://alsi.kz/ru/catalog/klaviatury/klaviatura-lenovo-300-usb-keyboard-slim-black-gx30m39684/"/>
    <hyperlink ref="E729" r:id="rId721" tooltip="https://alsi.kz/ru/catalog/klaviatury/klaviatura-lenovo-legion-k500-rgb-mechanical-gaming-keyboard-gy40t26479/" display="https://alsi.kz/ru/catalog/klaviatury/klaviatura-lenovo-legion-k500-rgb-mechanical-gaming-keyboard-gy40t26479/"/>
    <hyperlink ref="E730" r:id="rId722" tooltip="https://alsi.kz/ru/catalog/klaviatury/klaviatura-lenovo-wireless-keyboard-4x30h56866/" display="https://alsi.kz/ru/catalog/klaviatury/klaviatura-lenovo-wireless-keyboard-4x30h56866/"/>
    <hyperlink ref="E731" r:id="rId723" tooltip="https://alsi.kz/ru/catalog/klaviatury/klaviatura-logitech-k120/" display="https://alsi.kz/ru/catalog/klaviatury/klaviatura-logitech-k120/"/>
    <hyperlink ref="E732" r:id="rId724" tooltip="https://alsi.kz/ru/catalog/klaviatury/klaviatura-logitech-k270/" display="https://alsi.kz/ru/catalog/klaviatury/klaviatura-logitech-k270/"/>
    <hyperlink ref="E733" r:id="rId725" tooltip="https://alsi.kz/ru/catalog/klaviatury/klaviatura-logitech-k270-920-003757/" display="https://alsi.kz/ru/catalog/klaviatury/klaviatura-logitech-k270-920-003757/"/>
    <hyperlink ref="E734" r:id="rId726" tooltip="https://alsi.kz/ru/catalog/klaviatury/klaviatura-rapoo-e9350g-e9350g/" display="https://alsi.kz/ru/catalog/klaviatury/klaviatura-rapoo-e9350g-e9350g/"/>
    <hyperlink ref="E735" r:id="rId727" tooltip="https://alsi.kz/ru/catalog/klaviatury/klaviatura-rapoo-v500-alloy-v500-alloy/" display="https://alsi.kz/ru/catalog/klaviatury/klaviatura-rapoo-v500-alloy-v500-alloy/"/>
    <hyperlink ref="E736" r:id="rId728" tooltip="https://alsi.kz/ru/catalog/klaviatury/klaviatura-rapoo-v500pro-v500pro/" display="https://alsi.kz/ru/catalog/klaviatury/klaviatura-rapoo-v500pro-v500pro/"/>
    <hyperlink ref="E737" r:id="rId729" tooltip="https://alsi.kz/ru/catalog/klaviatury/klaviatura-rapoo-v56-v56/" display="https://alsi.kz/ru/catalog/klaviatury/klaviatura-rapoo-v56-v56/"/>
    <hyperlink ref="E738" r:id="rId730" tooltip="https://alsi.kz/ru/catalog/klaviatury/klaviatura-trust-ru-gxt830-rw-avonn-gaming-kb-chernyy-22511/" display="https://alsi.kz/ru/catalog/klaviatury/klaviatura-trust-ru-gxt830-rw-avonn-gaming-kb-chernyy-22511/"/>
    <hyperlink ref="E739" r:id="rId731" tooltip="https://alsi.kz/ru/catalog/klaviatury/klaviatura-igrovaya-asus-ra04-tuf-gaming-k1-ru-membrane-chernyy-90mp01x0-bkra00/" display="https://alsi.kz/ru/catalog/klaviatury/klaviatura-igrovaya-asus-ra04-tuf-gaming-k1-ru-membrane-chernyy-90mp01x0-bkra00/"/>
    <hyperlink ref="E740" r:id="rId732" tooltip="https://alsi.kz/ru/catalog/klaviatury/klaviatura-igrovaya-defender-arx-gk-196l-ru-chernyy-45196/" display="https://alsi.kz/ru/catalog/klaviatury/klaviatura-igrovaya-defender-arx-gk-196l-ru-chernyy-45196/"/>
    <hyperlink ref="E741" r:id="rId733" tooltip="http://alsi.kz/ru/catalog/kolonki-sabvufery/" display="http://alsi.kz/ru/catalog/kolonki-sabvufery/"/>
    <hyperlink ref="E742" r:id="rId734" tooltip="https://alsi.kz/ru/catalog/kolonki-sabvufery/kolonki-microlab-b5513-b5513/" display="https://alsi.kz/ru/catalog/kolonki-sabvufery/kolonki-microlab-b5513-b5513/"/>
    <hyperlink ref="E743" r:id="rId735" tooltip="http://alsi.kz/ru/catalog/kronshteyny-upz/" display="http://alsi.kz/ru/catalog/kronshteyny-upz/"/>
    <hyperlink ref="E744" r:id="rId736" tooltip="https://alsi.kz/ru/catalog/kronshteyny-upz/kreplenie-brateck-lp43-22-lp43-22/" display="https://alsi.kz/ru/catalog/kronshteyny-upz/kreplenie-brateck-lp43-22-lp43-22/"/>
    <hyperlink ref="E745" r:id="rId737" tooltip="https://alsi.kz/ru/catalog/kronshteyny-upz/stoyka-wize-m75-m75/" display="https://alsi.kz/ru/catalog/kronshteyny-upz/stoyka-wize-m75-m75/"/>
    <hyperlink ref="E746" r:id="rId738" tooltip="http://alsi.kz/ru/catalog/komplekty-klaviatura-myshka-/" display="http://alsi.kz/ru/catalog/komplekty-klaviatura-myshka-/"/>
    <hyperlink ref="E747" r:id="rId739" tooltip="https://alsi.kz/ru/catalog/komplekty-klaviatura-myshka-/klaviatura-i-manipulyator-dell-km3322w-580-akgo/" display="https://alsi.kz/ru/catalog/komplekty-klaviatura-myshka-/klaviatura-i-manipulyator-dell-km3322w-580-akgo/"/>
    <hyperlink ref="E748" r:id="rId740" tooltip="https://alsi.kz/ru/catalog/komplekty-klaviatura-myshka-/klaviatura-i-manipulyator-hp-europe-230-wireless-mouse-and-keyboard-combo-18h24aav15/" display="https://alsi.kz/ru/catalog/komplekty-klaviatura-myshka-/klaviatura-i-manipulyator-hp-europe-230-wireless-mouse-and-keyboard-combo-18h24aav15/"/>
    <hyperlink ref="E749" r:id="rId741" tooltip="https://alsi.kz/ru/catalog/komplekty-klaviatura-myshka-/klaviatura-i-manipulyator-hp-europe-235-1y4d0aaabb/" display="https://alsi.kz/ru/catalog/komplekty-klaviatura-myshka-/klaviatura-i-manipulyator-hp-europe-235-1y4d0aaabb/"/>
    <hyperlink ref="E750" r:id="rId742" tooltip="https://alsi.kz/ru/catalog/komplekty-klaviatura-myshka-/klaviatura-i-manipulyator-hp-europe-655-wireless-keyboard-and-mouse-combo-4r009aab15/" display="https://alsi.kz/ru/catalog/komplekty-klaviatura-myshka-/klaviatura-i-manipulyator-hp-europe-655-wireless-keyboard-and-mouse-combo-4r009aab15/"/>
    <hyperlink ref="E751" r:id="rId743" tooltip="https://alsi.kz/ru/catalog/komplekty-klaviatura-myshka-/klaviatura-i-manipulyator-hp-europe-hp-150-240j7aab15/" display="https://alsi.kz/ru/catalog/komplekty-klaviatura-myshka-/klaviatura-i-manipulyator-hp-europe-hp-150-240j7aab15/"/>
    <hyperlink ref="E752" r:id="rId744" tooltip="https://alsi.kz/ru/catalog/komplekty-klaviatura-myshka-/klaviatura-i-manipulyator-hp-europe-hp-235-1y4d0aav15/" display="https://alsi.kz/ru/catalog/komplekty-klaviatura-myshka-/klaviatura-i-manipulyator-hp-europe-hp-235-1y4d0aav15/"/>
    <hyperlink ref="E753" r:id="rId745" tooltip="https://alsi.kz/ru/catalog/komplekty-klaviatura-myshka-/klaviatura-i-mysh-dell-wireless-keyboard-and-mouse-km3322w---kazakh-qwerty-580-akgo/" display="https://alsi.kz/ru/catalog/komplekty-klaviatura-myshka-/klaviatura-i-mysh-dell-wireless-keyboard-and-mouse-km3322w---kazakh-qwerty-580-akgo/"/>
    <hyperlink ref="E754" r:id="rId746" tooltip="https://alsi.kz/ru/catalog/komplekty-klaviatura-myshka-/klaviatura-i-mysh-genius-luxemate-q8000-white-luxemate-q8000-white/" display="https://alsi.kz/ru/catalog/komplekty-klaviatura-myshka-/klaviatura-i-mysh-genius-luxemate-q8000-white-luxemate-q8000-white/"/>
    <hyperlink ref="E755" r:id="rId747" tooltip="https://alsi.kz/ru/catalog/komplekty-klaviatura-myshka-/klaviatura-i-mysh-hp-225-wired-usb-chernyy-286j4aa/" display="https://alsi.kz/ru/catalog/komplekty-klaviatura-myshka-/klaviatura-i-mysh-hp-225-wired-usb-chernyy-286j4aa/"/>
    <hyperlink ref="E756" r:id="rId748" tooltip="https://alsi.kz/ru/catalog/komplekty-klaviatura-myshka-/klaviatura-i-mysh-besprovodnye-hp-950mk-wireless-rechargeable-3m165aa/" display="https://alsi.kz/ru/catalog/komplekty-klaviatura-myshka-/klaviatura-i-mysh-besprovodnye-hp-950mk-wireless-rechargeable-3m165aa/"/>
    <hyperlink ref="E757" r:id="rId749" tooltip="https://alsi.kz/ru/catalog/komplekty-klaviatura-myshka-/klaviatura-i-mysh-lenovo-510-wireless-combo-keyboard--mouse-white-gx31f38001/" display="https://alsi.kz/ru/catalog/komplekty-klaviatura-myshka-/klaviatura-i-mysh-lenovo-510-wireless-combo-keyboard--mouse-white-gx31f38001/"/>
    <hyperlink ref="E758" r:id="rId750" tooltip="https://alsi.kz/ru/catalog/komplekty-klaviatura-myshka-/klaviatura-i-mysh-lenovo-wireless-keyboard-and-mouse-combo-4x30h56821/" display="https://alsi.kz/ru/catalog/komplekty-klaviatura-myshka-/klaviatura-i-mysh-lenovo-wireless-keyboard-and-mouse-combo-4x30h56821/"/>
    <hyperlink ref="E759" r:id="rId751" tooltip="https://alsi.kz/ru/catalog/komplekty-klaviatura-myshka-/klaviatura-i-mysh-rapoo-x130pro-white-x130pro-white/" display="https://alsi.kz/ru/catalog/komplekty-klaviatura-myshka-/klaviatura-i-mysh-rapoo-x130pro-white-x130pro-white/"/>
    <hyperlink ref="E760" r:id="rId752" tooltip="https://alsi.kz/ru/catalog/komplekty-klaviatura-myshka-/klaviatura-i-mysh-rapoo-x260s-white-x260-white/" display="https://alsi.kz/ru/catalog/komplekty-klaviatura-myshka-/klaviatura-i-mysh-rapoo-x260s-white-x260-white/"/>
    <hyperlink ref="E761" r:id="rId753" tooltip="https://alsi.kz/ru/catalog/komplekty-klaviatura-myshka-/klaviatura-i-mysh-rapoo-x260s-chernyy-x260s-black/" display="https://alsi.kz/ru/catalog/komplekty-klaviatura-myshka-/klaviatura-i-mysh-rapoo-x260s-chernyy-x260s-black/"/>
    <hyperlink ref="E762" r:id="rId754" tooltip="https://alsi.kz/ru/catalog/komplekty-klaviatura-myshka-/klaviatura-i-mysh-provodnye-hp-pavilion-200-usb-chernyy-9df28aa/" display="https://alsi.kz/ru/catalog/komplekty-klaviatura-myshka-/klaviatura-i-mysh-provodnye-hp-pavilion-200-usb-chernyy-9df28aa/"/>
    <hyperlink ref="E763" r:id="rId755" tooltip="https://alsi.kz/ru/catalog/komplekty-klaviatura-myshka-/komplekt-klaviatura--mysh-genius-smart-km-8200-smart-km-8200/" display="https://alsi.kz/ru/catalog/komplekty-klaviatura-myshka-/komplekt-klaviatura--mysh-genius-smart-km-8200-smart-km-8200/"/>
    <hyperlink ref="E764" r:id="rId756" tooltip="https://alsi.kz/ru/catalog/komplekty-klaviatura-myshka-/komplekt-klaviatura--mysh-rapoo-x1800s-x1800s/" display="https://alsi.kz/ru/catalog/komplekty-klaviatura-myshka-/komplekt-klaviatura--mysh-rapoo-x1800s-x1800s/"/>
    <hyperlink ref="E765" r:id="rId757" tooltip="https://alsi.kz/ru/catalog/komplekty-klaviatura-myshka-/komplekt-klaviatura--mysh-rapoo-x1960-rapoo-x1960/" display="https://alsi.kz/ru/catalog/komplekty-klaviatura-myshka-/komplekt-klaviatura--mysh-rapoo-x1960-rapoo-x1960/"/>
    <hyperlink ref="E766" r:id="rId758" tooltip="http://alsi.kz/ru/catalog/moduli-operativnoy-pamyati-ozu/" display="http://alsi.kz/ru/catalog/moduli-operativnoy-pamyati-ozu/"/>
    <hyperlink ref="E767" r:id="rId759" tooltip="https://alsi.kz/ru/catalog/moduli-operativnoy-pamyati-ozu/pamyat-hp-europe16-gbddr43200-mhzudimm-13l74aa/" display="https://alsi.kz/ru/catalog/moduli-operativnoy-pamyati-ozu/pamyat-hp-europe16-gbddr43200-mhzudimm-13l74aa/"/>
    <hyperlink ref="E768" r:id="rId760" tooltip="https://alsi.kz/ru/catalog/moduli-operativnoy-pamyati-ozu/pamyat-silicon-power2-gbddr31333-mhzsp002gbltu133s02-sp002gbltu133s02/" display="https://alsi.kz/ru/catalog/moduli-operativnoy-pamyati-ozu/pamyat-silicon-power2-gbddr31333-mhzsp002gbltu133s02-sp002gbltu133s02/"/>
    <hyperlink ref="E769" r:id="rId761" tooltip="https://alsi.kz/ru/catalog/moduli-operativnoy-pamyati-ozu/plata-pamyati-transcend8-gbddr43200-mhzcl22-ts1glh64v2b/" display="https://alsi.kz/ru/catalog/moduli-operativnoy-pamyati-ozu/plata-pamyati-transcend8-gbddr43200-mhzcl22-ts1glh64v2b/"/>
    <hyperlink ref="E770" r:id="rId762" tooltip="http://alsi.kz/ru/catalog/myshki-i-kovriki/" display="http://alsi.kz/ru/catalog/myshki-i-kovriki/"/>
    <hyperlink ref="E771" r:id="rId763" tooltip="https://alsi.kz/ru/catalog/myshki-i-kovriki/besprovodnaya-mysh-hp-omen-photon-usbqi-6cl96aa/" display="https://alsi.kz/ru/catalog/myshki-i-kovriki/besprovodnaya-mysh-hp-omen-photon-usbqi-6cl96aa/"/>
    <hyperlink ref="E772" r:id="rId764" tooltip="https://alsi.kz/ru/catalog/myshki-i-kovriki/kovrik-lenovo-legion-gaming-control-mouse-pad-l-seryy-gxh1c97868/" display="https://alsi.kz/ru/catalog/myshki-i-kovriki/kovrik-lenovo-legion-gaming-control-mouse-pad-l-seryy-gxh1c97868/"/>
    <hyperlink ref="E773" r:id="rId765" tooltip="https://alsi.kz/ru/catalog/myshki-i-kovriki/kovrik-dlya-myshi-lenovo-legion-gaming-control-mouse-pad-l-seryy-gxh1c97870/" display="https://alsi.kz/ru/catalog/myshki-i-kovriki/kovrik-dlya-myshi-lenovo-legion-gaming-control-mouse-pad-l-seryy-gxh1c97870/"/>
    <hyperlink ref="E774" r:id="rId766" tooltip="https://alsi.kz/ru/catalog/myshki-i-kovriki/kovrik-dlya-myshi-lenovo-legion-gaming-xl-cloth-mouse-pad-gxh0w29068/" display="https://alsi.kz/ru/catalog/myshki-i-kovriki/kovrik-dlya-myshi-lenovo-legion-gaming-xl-cloth-mouse-pad-gxh0w29068/"/>
    <hyperlink ref="E775" r:id="rId767" tooltip="https://alsi.kz/ru/catalog/myshki-i-kovriki/kompyuternaya-mysh-genius-nx-7010-whblue-nx-7010-whblue/" display="https://alsi.kz/ru/catalog/myshki-i-kovriki/kompyuternaya-mysh-genius-nx-7010-whblue-nx-7010-whblue/"/>
    <hyperlink ref="E776" r:id="rId768" tooltip="https://alsi.kz/ru/catalog/myshki-i-kovriki/kompyuternaya-mysh-rapoo-m10-plus-chernyy-m10-plus-black/" display="https://alsi.kz/ru/catalog/myshki-i-kovriki/kompyuternaya-mysh-rapoo-m10-plus-chernyy-m10-plus-black/"/>
    <hyperlink ref="E777" r:id="rId769" tooltip="https://alsi.kz/ru/catalog/myshki-i-kovriki/kompyuternaya-mysh-rapoo-m160-silent-m160-silent/" display="https://alsi.kz/ru/catalog/myshki-i-kovriki/kompyuternaya-mysh-rapoo-m160-silent-m160-silent/"/>
    <hyperlink ref="E778" r:id="rId770" tooltip="https://alsi.kz/ru/catalog/myshki-i-kovriki/kompyuternaya-mysh-rapoo-m300-dark-grey-m300-silent-dark-grey/" display="https://alsi.kz/ru/catalog/myshki-i-kovriki/kompyuternaya-mysh-rapoo-m300-dark-grey-m300-silent-dark-grey/"/>
    <hyperlink ref="E779" r:id="rId771" tooltip="https://alsi.kz/ru/catalog/myshki-i-kovriki/manipulyator-dell-ms116-570-aair/" display="https://alsi.kz/ru/catalog/myshki-i-kovriki/manipulyator-dell-ms116-570-aair/"/>
    <hyperlink ref="E780" r:id="rId772" tooltip="https://alsi.kz/ru/catalog/myshki-i-kovriki/manipulyator-dell-ms116-570-aais/" display="https://alsi.kz/ru/catalog/myshki-i-kovriki/manipulyator-dell-ms116-570-aais/"/>
    <hyperlink ref="E781" r:id="rId773" tooltip="https://alsi.kz/ru/catalog/myshki-i-kovriki/manipulyator-hp-europe-150-wrls-2s9l1aaabb/" display="https://alsi.kz/ru/catalog/myshki-i-kovriki/manipulyator-hp-europe-150-wrls-2s9l1aaabb/"/>
    <hyperlink ref="E782" r:id="rId774" tooltip="https://alsi.kz/ru/catalog/myshki-i-kovriki/manipulyator-hp-europe-hp-bluetooth-travel-mouse-all-6sp30aaac3/" display="https://alsi.kz/ru/catalog/myshki-i-kovriki/manipulyator-hp-europe-hp-bluetooth-travel-mouse-all-6sp30aaac3/"/>
    <hyperlink ref="E783" r:id="rId775" tooltip="https://alsi.kz/ru/catalog/myshki-i-kovriki/manipulyator-hp-europe-pavilion-gaming-300-4ph30aaabb/" display="https://alsi.kz/ru/catalog/myshki-i-kovriki/manipulyator-hp-europe-pavilion-gaming-300-4ph30aaabb/"/>
    <hyperlink ref="E784" r:id="rId776" tooltip="https://alsi.kz/ru/catalog/myshki-i-kovriki/mysh-igrovaya-asus-rog-gladius-iii-p514-ms-3370-6-buttons-19000-dpi-90mp0270-bmua0/" display="https://alsi.kz/ru/catalog/myshki-i-kovriki/mysh-igrovaya-asus-rog-gladius-iii-p514-ms-3370-6-buttons-19000-dpi-90mp0270-bmua0/"/>
    <hyperlink ref="E785" r:id="rId777" tooltip="https://alsi.kz/ru/catalog/myshki-i-kovriki/mysh-provodnaya-asus-tuf-gaming-m4-air-p307-ms-333516000-dpi-p307-tuf-gaming-m4-air/" display="https://alsi.kz/ru/catalog/myshki-i-kovriki/mysh-provodnaya-asus-tuf-gaming-m4-air-p307-ms-333516000-dpi-p307-tuf-gaming-m4-air/"/>
    <hyperlink ref="E786" r:id="rId778" tooltip="https://alsi.kz/ru/catalog/myshki-i-kovriki/mysh-defender-oversider-gm-917-chernyy-52917/" display="https://alsi.kz/ru/catalog/myshki-i-kovriki/mysh-defender-oversider-gm-917-chernyy-52917/"/>
    <hyperlink ref="E787" r:id="rId779" tooltip="https://alsi.kz/ru/catalog/myshki-i-kovriki/mysh-genius-eco-8015-iron-gray-eco-8015-iron-gray/" display="https://alsi.kz/ru/catalog/myshki-i-kovriki/mysh-genius-eco-8015-iron-gray-eco-8015-iron-gray/"/>
    <hyperlink ref="E788" r:id="rId780" tooltip="https://alsi.kz/ru/catalog/myshki-i-kovriki/mysh-genius-eco-8015-silver-eco-8015-silver/" display="https://alsi.kz/ru/catalog/myshki-i-kovriki/mysh-genius-eco-8015-silver-eco-8015-silver/"/>
    <hyperlink ref="E789" r:id="rId781" tooltip="https://alsi.kz/ru/catalog/myshki-i-kovriki/kompyuternaya-mysh-genius-nx-7000-siniy-nx-7000-blue/" display="https://alsi.kz/ru/catalog/myshki-i-kovriki/kompyuternaya-mysh-genius-nx-7000-siniy-nx-7000-blue/"/>
    <hyperlink ref="E790" r:id="rId782" tooltip="https://alsi.kz/ru/catalog/myshki-i-kovriki/kompyuternaya-mysh-genius-nx-7005-white-nx-7005-white/" display="https://alsi.kz/ru/catalog/myshki-i-kovriki/kompyuternaya-mysh-genius-nx-7005-white-nx-7005-white/"/>
    <hyperlink ref="E791" r:id="rId783" tooltip="https://alsi.kz/ru/catalog/myshki-i-kovriki/kompyuternaya-mysh-genius-nx-7005-red-nx-7005-red/" display="https://alsi.kz/ru/catalog/myshki-i-kovriki/kompyuternaya-mysh-genius-nx-7005-red-nx-7005-red/"/>
    <hyperlink ref="E792" r:id="rId784" tooltip="https://alsi.kz/ru/catalog/myshki-i-kovriki/kompyuternaya-mysh-genius-nx-7005-blue-nx-7005-blue/" display="https://alsi.kz/ru/catalog/myshki-i-kovriki/kompyuternaya-mysh-genius-nx-7005-blue-nx-7005-blue/"/>
    <hyperlink ref="E793" r:id="rId785" tooltip="https://alsi.kz/ru/catalog/myshki-i-kovriki/kompyuternaya-mysh-genius-nx-7005-black-nx-7005-black/" display="https://alsi.kz/ru/catalog/myshki-i-kovriki/kompyuternaya-mysh-genius-nx-7005-black-nx-7005-black/"/>
    <hyperlink ref="E794" r:id="rId786" tooltip="https://alsi.kz/ru/catalog/myshki-i-kovriki/mysh-genius-nx-7015-chocolate-blueeye24ghz1200dpi-31030019401/" display="https://alsi.kz/ru/catalog/myshki-i-kovriki/mysh-genius-nx-7015-chocolate-blueeye24ghz1200dpi-31030019401/"/>
    <hyperlink ref="E795" r:id="rId787" tooltip="https://alsi.kz/ru/catalog/myshki-i-kovriki/mysh-genius-nx-7015-silver-nx-7015-silver/" display="https://alsi.kz/ru/catalog/myshki-i-kovriki/mysh-genius-nx-7015-silver-nx-7015-silver/"/>
    <hyperlink ref="E796" r:id="rId788" tooltip="https://alsi.kz/ru/catalog/myshki-i-kovriki/mysh-hp-240-bluetooth-mouse-red-43n05aa/" display="https://alsi.kz/ru/catalog/myshki-i-kovriki/mysh-hp-240-bluetooth-mouse-red-43n05aa/"/>
    <hyperlink ref="E797" r:id="rId789" tooltip="https://alsi.kz/ru/catalog/myshki-i-kovriki/mysh-hp-240-bluetooth-mouse-silver-43n04aa/" display="https://alsi.kz/ru/catalog/myshki-i-kovriki/mysh-hp-240-bluetooth-mouse-silver-43n04aa/"/>
    <hyperlink ref="E798" r:id="rId790" tooltip="https://alsi.kz/ru/catalog/myshki-i-kovriki/mysh-hp-240-bluetooth-mouse-white-793f9aa/" display="https://alsi.kz/ru/catalog/myshki-i-kovriki/mysh-hp-240-bluetooth-mouse-white-793f9aa/"/>
    <hyperlink ref="E799" r:id="rId791" tooltip="https://alsi.kz/ru/catalog/myshki-i-kovriki/mysh-hp-410-slim-bluetooth-mouse-white-4m0x6aa/" display="https://alsi.kz/ru/catalog/myshki-i-kovriki/mysh-hp-410-slim-bluetooth-mouse-white-4m0x6aa/"/>
    <hyperlink ref="E800" r:id="rId792" tooltip="https://alsi.kz/ru/catalog/myshki-i-kovriki/mysh-hp-430-multi-device-wireless-mouse-euro-3b4q2aaabb/" display="https://alsi.kz/ru/catalog/myshki-i-kovriki/mysh-hp-430-multi-device-wireless-mouse-euro-3b4q2aaabb/"/>
    <hyperlink ref="E801" r:id="rId793" tooltip="https://alsi.kz/ru/catalog/myshki-i-kovriki/mysh-hp-435-multi-device-3b4q5aa/" display="https://alsi.kz/ru/catalog/myshki-i-kovriki/mysh-hp-435-multi-device-3b4q5aa/"/>
    <hyperlink ref="E802" r:id="rId794" tooltip="https://alsi.kz/ru/catalog/myshki-i-kovriki/mysh-hp-omen-reactor-mouse-usb-chernyy-2vp02aa/" display="https://alsi.kz/ru/catalog/myshki-i-kovriki/mysh-hp-omen-reactor-mouse-usb-chernyy-2vp02aa/"/>
    <hyperlink ref="E803" r:id="rId795" tooltip="https://alsi.kz/ru/catalog/myshki-i-kovriki/mysh-hp-omen-vector-essential-usb7200dpi-chernyy-8bc52aa/" display="https://alsi.kz/ru/catalog/myshki-i-kovriki/mysh-hp-omen-vector-essential-usb7200dpi-chernyy-8bc52aa/"/>
    <hyperlink ref="E804" r:id="rId796" tooltip="https://alsi.kz/ru/catalog/myshki-i-kovriki/mysh-hp-omen-vector-radar3-usb-16000dpi-chernyy-8bc53aa/" display="https://alsi.kz/ru/catalog/myshki-i-kovriki/mysh-hp-omen-vector-radar3-usb-16000dpi-chernyy-8bc53aa/"/>
    <hyperlink ref="E805" r:id="rId797" tooltip="https://alsi.kz/ru/catalog/myshki-i-kovriki/mysh-hp-pavilion-gaming-200-5js07aa/" display="https://alsi.kz/ru/catalog/myshki-i-kovriki/mysh-hp-pavilion-gaming-200-5js07aa/"/>
    <hyperlink ref="E806" r:id="rId798" tooltip="https://alsi.kz/ru/catalog/myshki-i-kovriki/mysh-hp-pavilion-gaming-300-4ph30aa/" display="https://alsi.kz/ru/catalog/myshki-i-kovriki/mysh-hp-pavilion-gaming-300-4ph30aa/"/>
    <hyperlink ref="E807" r:id="rId799" tooltip="https://alsi.kz/ru/catalog/myshki-i-kovriki/mysh-hp-z3700-dual-blk-wireless-24ghzbt1600-dpi-758a8aa/" display="https://alsi.kz/ru/catalog/myshki-i-kovriki/mysh-hp-z3700-dual-blk-wireless-24ghzbt1600-dpi-758a8aa/"/>
    <hyperlink ref="E808" r:id="rId800" tooltip="https://alsi.kz/ru/catalog/myshki-i-kovriki/mysh-hp-z3700-dual-slv-wireless-24ghzbt1600-dpi-758a9aa/" display="https://alsi.kz/ru/catalog/myshki-i-kovriki/mysh-hp-z3700-dual-slv-wireless-24ghzbt1600-dpi-758a9aa/"/>
    <hyperlink ref="E809" r:id="rId801" tooltip="https://alsi.kz/ru/catalog/myshki-i-kovriki/mysh-hp-z4000-wireless-mouse-h5n61aa/" display="https://alsi.kz/ru/catalog/myshki-i-kovriki/mysh-hp-z4000-wireless-mouse-h5n61aa/"/>
    <hyperlink ref="E810" r:id="rId802" tooltip="https://alsi.kz/ru/catalog/myshki-i-kovriki/mysh-lenovo-essential-usb-mouse-4y50r20863/" display="https://alsi.kz/ru/catalog/myshki-i-kovriki/mysh-lenovo-essential-usb-mouse-4y50r20863/"/>
    <hyperlink ref="E811" r:id="rId803" tooltip="https://alsi.kz/ru/catalog/myshki-i-kovriki/mysh-lenovo-ideapad-gaming-m100-rgb-mouse-gy50z71902/" display="https://alsi.kz/ru/catalog/myshki-i-kovriki/mysh-lenovo-ideapad-gaming-m100-rgb-mouse-gy50z71902/"/>
    <hyperlink ref="E812" r:id="rId804" tooltip="https://alsi.kz/ru/catalog/myshki-i-kovriki/mysh-lenovo-legion-m300-rgb-gaming-mouse-gy50x79384/" display="https://alsi.kz/ru/catalog/myshki-i-kovriki/mysh-lenovo-legion-m300-rgb-gaming-mouse-gy50x79384/"/>
    <hyperlink ref="E813" r:id="rId805" tooltip="https://alsi.kz/ru/catalog/myshki-i-kovriki/mysh-lenovo-legion-m300s-rgb-gaming-mouse-black-gy51h47350/" display="https://alsi.kz/ru/catalog/myshki-i-kovriki/mysh-lenovo-legion-m300s-rgb-gaming-mouse-black-gy51h47350/"/>
    <hyperlink ref="E814" r:id="rId806" tooltip="https://alsi.kz/ru/catalog/myshki-i-kovriki/mysh-lenovo-legion-m300s-rgb-gaming-mouse-white-gy51h47351/" display="https://alsi.kz/ru/catalog/myshki-i-kovriki/mysh-lenovo-legion-m300s-rgb-gaming-mouse-white-gy51h47351/"/>
    <hyperlink ref="E815" r:id="rId807" tooltip="https://alsi.kz/ru/catalog/myshki-i-kovriki/mysh-lenovo-legion-m600-wireless-gaming-mouse-black-gy50x79385/" display="https://alsi.kz/ru/catalog/myshki-i-kovriki/mysh-lenovo-legion-m600-wireless-gaming-mouse-black-gy50x79385/"/>
    <hyperlink ref="E816" r:id="rId808" tooltip="https://alsi.kz/ru/catalog/myshki-i-kovriki/mysh-lenovo-legion-m600-wireless-gaming-mouse-white-gy51c96033/" display="https://alsi.kz/ru/catalog/myshki-i-kovriki/mysh-lenovo-legion-m600-wireless-gaming-mouse-white-gy51c96033/"/>
    <hyperlink ref="E817" r:id="rId809" tooltip="https://alsi.kz/ru/catalog/myshki-i-kovriki/mysh-lenovo-legion-m600s-qi-wireless-gaming-mouse-black-gy51h47355/" display="https://alsi.kz/ru/catalog/myshki-i-kovriki/mysh-lenovo-legion-m600s-qi-wireless-gaming-mouse-black-gy51h47355/"/>
    <hyperlink ref="E818" r:id="rId810" tooltip="https://alsi.kz/ru/catalog/myshki-i-kovriki/mysh-lenovo-thinkpad-bt-silent-mouse-4y50x88822/" display="https://alsi.kz/ru/catalog/myshki-i-kovriki/mysh-lenovo-thinkpad-bt-silent-mouse-4y50x88822/"/>
    <hyperlink ref="E819" r:id="rId811" tooltip="https://alsi.kz/ru/catalog/myshki-i-kovriki/mysh-lenovo-thinkpad-essential-wireless-4x30m56887/" display="https://alsi.kz/ru/catalog/myshki-i-kovriki/mysh-lenovo-thinkpad-essential-wireless-4x30m56887/"/>
    <hyperlink ref="E820" r:id="rId812" tooltip="https://alsi.kz/ru/catalog/myshki-i-kovriki/mysh-logitech-g102-lightsync-chernyy-910-005823/" display="https://alsi.kz/ru/catalog/myshki-i-kovriki/mysh-logitech-g102-lightsync-chernyy-910-005823/"/>
    <hyperlink ref="E821" r:id="rId813" tooltip="https://alsi.kz/ru/catalog/myshki-i-kovriki/mysh-logitech-g502-lightspeed-910-005567/" display="https://alsi.kz/ru/catalog/myshki-i-kovriki/mysh-logitech-g502-lightspeed-910-005567/"/>
    <hyperlink ref="E822" r:id="rId814" tooltip="https://alsi.kz/ru/catalog/myshki-i-kovriki/mysh-logitech-m171-black-1000dpi-24-ghz-910-004424/" display="https://alsi.kz/ru/catalog/myshki-i-kovriki/mysh-logitech-m171-black-1000dpi-24-ghz-910-004424/"/>
    <hyperlink ref="E823" r:id="rId815" tooltip="https://alsi.kz/ru/catalog/myshki-i-kovriki/mysh-logitech-m185-seryy-opticheskiy-1000dpi-24-ghz-910-002238/" display="https://alsi.kz/ru/catalog/myshki-i-kovriki/mysh-logitech-m185-seryy-opticheskiy-1000dpi-24-ghz-910-002238/"/>
    <hyperlink ref="E824" r:id="rId816" tooltip="https://alsi.kz/ru/catalog/myshki-i-kovriki/mysh-logitech-m240-bluetooth-white-910-007079/" display="https://alsi.kz/ru/catalog/myshki-i-kovriki/mysh-logitech-m240-bluetooth-white-910-007079/"/>
    <hyperlink ref="E825" r:id="rId817" tooltip="https://alsi.kz/ru/catalog/myshki-i-kovriki/mysh-logitech-mx-anywhere-3-for-mac-pale-grey-910-005991/" display="https://alsi.kz/ru/catalog/myshki-i-kovriki/mysh-logitech-mx-anywhere-3-for-mac-pale-grey-910-005991/"/>
    <hyperlink ref="E826" r:id="rId818" tooltip="https://alsi.kz/ru/catalog/myshki-i-kovriki/mysh-logitech-pebble-m350-black-910-005576/" display="https://alsi.kz/ru/catalog/myshki-i-kovriki/mysh-logitech-pebble-m350-black-910-005576/"/>
    <hyperlink ref="E827" r:id="rId819" tooltip="https://alsi.kz/ru/catalog/myshki-i-kovriki/mysh-logitech-pebble-m350-white-910-005541/" display="https://alsi.kz/ru/catalog/myshki-i-kovriki/mysh-logitech-pebble-m350-white-910-005541/"/>
    <hyperlink ref="E828" r:id="rId820" tooltip="https://alsi.kz/ru/catalog/myshki-i-kovriki/mysh-logitech-pop-mouse-cosmos-lavender-910-006422/" display="https://alsi.kz/ru/catalog/myshki-i-kovriki/mysh-logitech-pop-mouse-cosmos-lavender-910-006422/"/>
    <hyperlink ref="E829" r:id="rId821" tooltip="https://alsi.kz/ru/catalog/myshki-i-kovriki/mysh-logitech-signature-m650-seryy-910-006253/" display="https://alsi.kz/ru/catalog/myshki-i-kovriki/mysh-logitech-signature-m650-seryy-910-006253/"/>
    <hyperlink ref="E830" r:id="rId822" tooltip="https://alsi.kz/ru/catalog/myshki-i-kovriki/mysh-logitech-signature-m650l-graphite-bt-910-006236/" display="https://alsi.kz/ru/catalog/myshki-i-kovriki/mysh-logitech-signature-m650l-graphite-bt-910-006236/"/>
    <hyperlink ref="E831" r:id="rId823" tooltip="https://alsi.kz/ru/catalog/myshki-i-kovriki/mysh-mad-catz-the-authentic-rat-2-chernyy-mr02mcinbl000/" display="https://alsi.kz/ru/catalog/myshki-i-kovriki/mysh-mad-catz-the-authentic-rat-2-chernyy-mr02mcinbl000/"/>
    <hyperlink ref="E832" r:id="rId824" tooltip="https://alsi.kz/ru/catalog/myshki-i-kovriki/mysh-mad-catzthe-authentic-rat-1-mr01mcinbl000/" display="https://alsi.kz/ru/catalog/myshki-i-kovriki/mysh-mad-catzthe-authentic-rat-1-mr01mcinbl000/"/>
    <hyperlink ref="E833" r:id="rId825" tooltip="https://alsi.kz/ru/catalog/myshki-i-kovriki/provodnaya-igrovaya-myshka-marvo-g985-rgb-eng985/" display="https://alsi.kz/ru/catalog/myshki-i-kovriki/provodnaya-igrovaya-myshka-marvo-g985-rgb-eng985/"/>
    <hyperlink ref="E834" r:id="rId826" tooltip="https://alsi.kz/ru/catalog/myshki-i-kovriki/mysh-msi-clutch-gm30-black-gaming-mouse-usb-2m-chernyy-clutch-gm30/" display="https://alsi.kz/ru/catalog/myshki-i-kovriki/mysh-msi-clutch-gm30-black-gaming-mouse-usb-2m-chernyy-clutch-gm30/"/>
    <hyperlink ref="E835" r:id="rId827" tooltip="https://alsi.kz/ru/catalog/myshki-i-kovriki/mysh-patriot-viper-v551-rgb-pv551ouxk/" display="https://alsi.kz/ru/catalog/myshki-i-kovriki/mysh-patriot-viper-v551-rgb-pv551ouxk/"/>
    <hyperlink ref="E836" r:id="rId828" tooltip="https://alsi.kz/ru/catalog/myshki-i-kovriki/mysh-besprovodnaya-rapoo-1620-usb-chernyy-rapoo-1620/" display="https://alsi.kz/ru/catalog/myshki-i-kovriki/mysh-besprovodnaya-rapoo-1620-usb-chernyy-rapoo-1620/"/>
    <hyperlink ref="E837" r:id="rId829" tooltip="https://alsi.kz/ru/catalog/myshki-i-kovriki/mysh-rapoo-b20-usb-1000dpi-chernyy-b20/" display="https://alsi.kz/ru/catalog/myshki-i-kovriki/mysh-rapoo-b20-usb-1000dpi-chernyy-b20/"/>
    <hyperlink ref="E838" r:id="rId830" tooltip="https://alsi.kz/ru/catalog/myshki-i-kovriki/kompyuternaya-mysh-rapoo-m300-blue-m300-blue/" display="https://alsi.kz/ru/catalog/myshki-i-kovriki/kompyuternaya-mysh-rapoo-m300-blue-m300-blue/"/>
    <hyperlink ref="E839" r:id="rId831" tooltip="https://alsi.kz/ru/catalog/myshki-i-kovriki/mysh-rapoo-m500-silent-blue-m500-silent-blue/" display="https://alsi.kz/ru/catalog/myshki-i-kovriki/mysh-rapoo-m500-silent-blue-m500-silent-blue/"/>
    <hyperlink ref="E840" r:id="rId832" tooltip="https://alsi.kz/ru/catalog/myshki-i-kovriki/mysh-rapoo-m500-silent-red-m500-silent-red/" display="https://alsi.kz/ru/catalog/myshki-i-kovriki/mysh-rapoo-m500-silent-red-m500-silent-red/"/>
    <hyperlink ref="E841" r:id="rId833" tooltip="https://alsi.kz/ru/catalog/myshki-i-kovriki/mysh-rapoo-mt550-1600dpi-bluetooth-3040-mt550/" display="https://alsi.kz/ru/catalog/myshki-i-kovriki/mysh-rapoo-mt550-1600dpi-bluetooth-3040-mt550/"/>
    <hyperlink ref="E842" r:id="rId834" tooltip="https://alsi.kz/ru/catalog/myshki-i-kovriki/mysh-rapoo-n100-chernyy-n100/" display="https://alsi.kz/ru/catalog/myshki-i-kovriki/mysh-rapoo-n100-chernyy-n100/"/>
    <hyperlink ref="E843" r:id="rId835" tooltip="https://alsi.kz/ru/catalog/myshki-i-kovriki/mysh-rapoo-n1162-chernyy-n1162/" display="https://alsi.kz/ru/catalog/myshki-i-kovriki/mysh-rapoo-n1162-chernyy-n1162/"/>
    <hyperlink ref="E844" r:id="rId836" tooltip="https://alsi.kz/ru/catalog/myshki-i-kovriki/mysh-rapoo-v16rgb-rapoo-v16rgb/" display="https://alsi.kz/ru/catalog/myshki-i-kovriki/mysh-rapoo-v16rgb-rapoo-v16rgb/"/>
    <hyperlink ref="E845" r:id="rId837" tooltip="https://alsi.kz/ru/catalog/myshki-i-kovriki/mysh-rapoo-v280-7000-dpi-rgb-v280/" display="https://alsi.kz/ru/catalog/myshki-i-kovriki/mysh-rapoo-v280-7000-dpi-rgb-v280/"/>
    <hyperlink ref="E846" r:id="rId838" tooltip="https://alsi.kz/ru/catalog/myshki-i-kovriki/mysh-rapoo-vt350s-vt350s/" display="https://alsi.kz/ru/catalog/myshki-i-kovriki/mysh-rapoo-vt350s-vt350s/"/>
    <hyperlink ref="E847" r:id="rId839" tooltip="https://alsi.kz/ru/catalog/myshki-i-kovriki/mysh-razer-orochi-v2---white-rz01-03730400-r3g1/" display="https://alsi.kz/ru/catalog/myshki-i-kovriki/mysh-razer-orochi-v2---white-rz01-03730400-r3g1/"/>
    <hyperlink ref="E848" r:id="rId840" tooltip="https://alsi.kz/ru/catalog/myshki-i-kovriki/mysh-razer-orochi-v2-rz01-03730100-r3g1/" display="https://alsi.kz/ru/catalog/myshki-i-kovriki/mysh-razer-orochi-v2-rz01-03730100-r3g1/"/>
    <hyperlink ref="E849" r:id="rId841" tooltip="https://alsi.kz/ru/catalog/myshki-i-kovriki/mysh-razer-viper-8khz-rz01-03580100-r3m1/" display="https://alsi.kz/ru/catalog/myshki-i-kovriki/mysh-razer-viper-8khz-rz01-03580100-r3m1/"/>
    <hyperlink ref="E850" r:id="rId842" tooltip="https://alsi.kz/ru/catalog/myshki-i-kovriki/mysh-trust-gxt144-rexx-ergonomic-vertical-chernyy-22991/" display="https://alsi.kz/ru/catalog/myshki-i-kovriki/mysh-trust-gxt144-rexx-ergonomic-vertical-chernyy-22991/"/>
    <hyperlink ref="E851" r:id="rId843" tooltip="https://alsi.kz/ru/catalog/myshki-i-kovriki/mysh-trust-gxt177-chernyy-21294/" display="https://alsi.kz/ru/catalog/myshki-i-kovriki/mysh-trust-gxt177-chernyy-21294/"/>
    <hyperlink ref="E852" r:id="rId844" tooltip="https://alsi.kz/ru/catalog/myshki-i-kovriki/mysh-xiaomi-wireless-mouse-lite-chernyy-bhr6099glxmwxsb01ym/" display="https://alsi.kz/ru/catalog/myshki-i-kovriki/mysh-xiaomi-wireless-mouse-lite-chernyy-bhr6099glxmwxsb01ym/"/>
    <hyperlink ref="E853" r:id="rId845" tooltip="https://alsi.kz/ru/catalog/myshki-i-kovriki/mysh-besprovodnaya-genius-nx-7015-rozovo-korichnevyy-nx-7015-rosy-brown/" display="https://alsi.kz/ru/catalog/myshki-i-kovriki/mysh-besprovodnaya-genius-nx-7015-rozovo-korichnevyy-nx-7015-rosy-brown/"/>
    <hyperlink ref="E854" r:id="rId846" tooltip="https://alsi.kz/ru/catalog/myshki-i-kovriki/mysh-besprovodnaya-genius-nx-7015-seryy-nx-7015-iron-gray/" display="https://alsi.kz/ru/catalog/myshki-i-kovriki/mysh-besprovodnaya-genius-nx-7015-seryy-nx-7015-iron-gray/"/>
    <hyperlink ref="E855" r:id="rId847" tooltip="https://alsi.kz/ru/catalog/myshki-i-kovriki/mysh-besprovodnaya-genius-nx-7015-shokolad-nx-7015-chocolate/" display="https://alsi.kz/ru/catalog/myshki-i-kovriki/mysh-besprovodnaya-genius-nx-7015-shokolad-nx-7015-chocolate/"/>
    <hyperlink ref="E856" r:id="rId848" tooltip="https://alsi.kz/ru/catalog/myshki-i-kovriki/mysh-besprovodnaya-hp-200-usb-1000-dpi-silk-gold-2hu83aa/" display="https://alsi.kz/ru/catalog/myshki-i-kovriki/mysh-besprovodnaya-hp-200-usb-1000-dpi-silk-gold-2hu83aa/"/>
    <hyperlink ref="E857" r:id="rId849" tooltip="https://alsi.kz/ru/catalog/myshki-i-kovriki/mysh-besprovodnaya-hp-240-bluetooth-3v0g9aa/" display="https://alsi.kz/ru/catalog/myshki-i-kovriki/mysh-besprovodnaya-hp-240-bluetooth-3v0g9aa/"/>
    <hyperlink ref="E858" r:id="rId850" tooltip="https://alsi.kz/ru/catalog/myshki-i-kovriki/mysh-besprovodnaya-hp-410-slim-ahs-bluetooth-mouse-bluetooth-serebristaya-4m0x5aa/" display="https://alsi.kz/ru/catalog/myshki-i-kovriki/mysh-besprovodnaya-hp-410-slim-ahs-bluetooth-mouse-bluetooth-serebristaya-4m0x5aa/"/>
    <hyperlink ref="E859" r:id="rId851" tooltip="https://alsi.kz/ru/catalog/myshki-i-kovriki/mysh-igrovaya-steelseries-rival-3-chernyy-62513/" display="https://alsi.kz/ru/catalog/myshki-i-kovriki/mysh-igrovaya-steelseries-rival-3-chernyy-62513/"/>
    <hyperlink ref="E860" r:id="rId852" tooltip="https://alsi.kz/ru/catalog/myshki-i-kovriki/opticheskaya-mysh-hp-wired-mouse-1000-4qm14aa/" display="https://alsi.kz/ru/catalog/myshki-i-kovriki/opticheskaya-mysh-hp-wired-mouse-1000-4qm14aa/"/>
    <hyperlink ref="E861" r:id="rId853" tooltip="http://alsi.kz/ru/catalog/-i--xzg/" display="http://alsi.kz/ru/catalog/-i--xzg/"/>
    <hyperlink ref="E862" r:id="rId854" tooltip="https://alsi.kz/ru/catalog/-i--xzg/processor-hp-enterpriseepyc73133-ghzsocket-sp3box16-core155w-p38669-b21/" display="https://alsi.kz/ru/catalog/-i--xzg/processor-hp-enterpriseepyc73133-ghzsocket-sp3box16-core155w-p38669-b21/"/>
    <hyperlink ref="E863" r:id="rId855" tooltip="https://alsi.kz/ru/catalog/-i--xzg/processor-hp-enterpriseintel-xeon-gold-5317-30ghz-12-core-150w-processor-for-hpe-p36931-b21/" display="https://alsi.kz/ru/catalog/-i--xzg/processor-hp-enterpriseintel-xeon-gold-5317-30ghz-12-core-150w-processor-for-hpe-p36931-b21/"/>
    <hyperlink ref="E864" r:id="rId856" tooltip="https://alsi.kz/ru/catalog/-i--xzg/processor-hp-enterpriseintel-xeon-gold-6426y-25ghz-16-core-375mb-185w-processor-for-hpe-p49598-b/" display="https://alsi.kz/ru/catalog/-i--xzg/processor-hp-enterpriseintel-xeon-gold-6426y-25ghz-16-core-375mb-185w-processor-for-hpe-p49598-b/"/>
    <hyperlink ref="E865" r:id="rId857" tooltip="https://alsi.kz/ru/catalog/-i--xzg/processor-hp-enterpriseintel-xeon-gold-6430-21ghz-32-core-60mb-270w-processor-for-hpe-p49614-b21/" display="https://alsi.kz/ru/catalog/-i--xzg/processor-hp-enterpriseintel-xeon-gold-6430-21ghz-32-core-60mb-270w-processor-for-hpe-p49614-b21/"/>
    <hyperlink ref="E866" r:id="rId858" tooltip="https://alsi.kz/ru/catalog/-i--xzg/processor-hp-enterprisexeon-gold-632629-ghz16-core-185w-processor-for-hpe-p36932-b21/" display="https://alsi.kz/ru/catalog/-i--xzg/processor-hp-enterprisexeon-gold-632629-ghz16-core-185w-processor-for-hpe-p36932-b21/"/>
    <hyperlink ref="E867" r:id="rId859" tooltip="https://alsi.kz/ru/catalog/-i--xzg/processor-hp-enterprisexeon-gold5218r21-ghzfclga-3647box20-core125w-processor-kit-for-hpe-pr/" display="https://alsi.kz/ru/catalog/-i--xzg/processor-hp-enterprisexeon-gold5218r21-ghzfclga-3647box20-core125w-processor-kit-for-hpe-pr/"/>
    <hyperlink ref="E868" r:id="rId860" tooltip="https://alsi.kz/ru/catalog/-i--xzg/processor-hp-enterprisexeon-gold5218r21-ghzfclga-3647box20-core125wprocessor-kit-for-hpe-pr/" display="https://alsi.kz/ru/catalog/-i--xzg/processor-hp-enterprisexeon-gold5218r21-ghzfclga-3647box20-core125wprocessor-kit-for-hpe-pr/"/>
    <hyperlink ref="E869" r:id="rId861" tooltip="https://alsi.kz/ru/catalog/-i--xzg/processor-hp-enterprisexeon-gold5416s2-ghzfclga4677box16-core-150w-processor-for-hpe-p49653-b/" display="https://alsi.kz/ru/catalog/-i--xzg/processor-hp-enterprisexeon-gold5416s2-ghzfclga4677box16-core-150w-processor-for-hpe-p49653-b/"/>
    <hyperlink ref="E870" r:id="rId862" tooltip="https://alsi.kz/ru/catalog/-i--xzg/processor-hp-enterprisexeon-gold6248r3-ghzfclga-3647box24-core205wprocessor-kit-for-hpe-prol/" display="https://alsi.kz/ru/catalog/-i--xzg/processor-hp-enterprisexeon-gold6248r3-ghzfclga-3647box24-core205wprocessor-kit-for-hpe-prol/"/>
    <hyperlink ref="E871" r:id="rId863" tooltip="https://alsi.kz/ru/catalog/-i--xzg/processor-hp-enterprisexeon-silver4210r24-ghzfclga-3647box10-core100w-processor-kit-for-hpe-120/" display="https://alsi.kz/ru/catalog/-i--xzg/processor-hp-enterprisexeon-silver4210r24-ghzfclga-3647box10-core100w-processor-kit-for-hpe-120/"/>
    <hyperlink ref="E872" r:id="rId864" tooltip="https://alsi.kz/ru/catalog/-i--xzg/processor-hp-enterprisexeon-silver4214r24-ghzfclga-3647box12-core100w-processor-kit-for-hpe/" display="https://alsi.kz/ru/catalog/-i--xzg/processor-hp-enterprisexeon-silver4214r24-ghzfclga-3647box12-core100w-processor-kit-for-hpe/"/>
    <hyperlink ref="E873" r:id="rId865" tooltip="https://alsi.kz/ru/catalog/-i--xzg/processor-hp-enterprisexeon-silver431021-ghzfclga-4189box12-core-120w-processor-for-hpe-p369/" display="https://alsi.kz/ru/catalog/-i--xzg/processor-hp-enterprisexeon-silver431021-ghzfclga-4189box12-core-120w-processor-for-hpe-p369/"/>
    <hyperlink ref="E874" r:id="rId866" tooltip="https://alsi.kz/ru/catalog/-i--xzg/processor-intelcore-i31010537-ghzfclga12006-mb-i3-10105/" display="https://alsi.kz/ru/catalog/-i--xzg/processor-intelcore-i31010537-ghzfclga12006-mb-i3-10105/"/>
    <hyperlink ref="E875" r:id="rId867" tooltip="http://alsi.kz/ru/catalog/komplekty-dlya-konferenciy/" display="http://alsi.kz/ru/catalog/komplekty-dlya-konferenciy/"/>
    <hyperlink ref="E876" r:id="rId868" tooltip="https://alsi.kz/ru/catalog/komplekty-dlya-konferenciy/sistema-audiokonferenc-svyazi-polycom7200-65320-101_realpresence-group-310---720p-group-310-hd-code/" display="https://alsi.kz/ru/catalog/komplekty-dlya-konferenciy/sistema-audiokonferenc-svyazi-polycom7200-65320-101_realpresence-group-310---720p-group-310-hd-code/"/>
    <hyperlink ref="E877" r:id="rId869" tooltip="http://alsi.kz/ru/catalog/usb-haby-i-media-pleery/" display="http://alsi.kz/ru/catalog/usb-haby-i-media-pleery/"/>
    <hyperlink ref="E878" r:id="rId870" tooltip="https://alsi.kz/ru/catalog/usb-haby-i-media-pleery/md-pleer-google-chromecast-2-chromecast-2/" display="https://alsi.kz/ru/catalog/usb-haby-i-media-pleery/md-pleer-google-chromecast-2-chromecast-2/"/>
    <hyperlink ref="E879" r:id="rId871" tooltip="https://alsi.kz/ru/catalog/usb-haby-i-media-pleery/hab-hb-210-hb-210/" display="https://alsi.kz/ru/catalog/usb-haby-i-media-pleery/hab-hb-210-hb-210/"/>
    <hyperlink ref="E880" r:id="rId872" tooltip="http://alsi.kz/ru/catalog/servery/" display="http://alsi.kz/ru/catalog/servery/"/>
    <hyperlink ref="E881" r:id="rId873" tooltip="http://alsi.kz/ru/catalog/servery-bmp/" display="http://alsi.kz/ru/catalog/servery-bmp/"/>
    <hyperlink ref="E882" r:id="rId874" tooltip="https://alsi.kz/ru/catalog/servery-bmp/server-dell-pe-r250-4lff-210-bbop_4b/" display="https://alsi.kz/ru/catalog/servery-bmp/server-dell-pe-r250-4lff-210-bbop_4b/"/>
    <hyperlink ref="E883" r:id="rId875" tooltip="https://alsi.kz/ru/catalog/servery-bmp/server-dell-pe-r350-4lff-210-bbru_4b/" display="https://alsi.kz/ru/catalog/servery-bmp/server-dell-pe-r350-4lff-210-bbru_4b/"/>
    <hyperlink ref="E884" r:id="rId876" tooltip="https://alsi.kz/ru/catalog/servery-bmp/server-dell-pe-r660xs-8sff-210-bfuz_8b6/" display="https://alsi.kz/ru/catalog/servery-bmp/server-dell-pe-r660xs-8sff-210-bfuz_8b6/"/>
    <hyperlink ref="E885" r:id="rId877" tooltip="https://alsi.kz/ru/catalog/servery-bmp/server-dell-pe-r750xs-16sff-210-bglv_16bs/" display="https://alsi.kz/ru/catalog/servery-bmp/server-dell-pe-r750xs-16sff-210-bglv_16bs/"/>
    <hyperlink ref="E886" r:id="rId878" tooltip="https://alsi.kz/ru/catalog/servery-bmp/server-dell-pe-t150-4lff-210-bbsx_6/" display="https://alsi.kz/ru/catalog/servery-bmp/server-dell-pe-t150-4lff-210-bbsx_6/"/>
    <hyperlink ref="E887" r:id="rId879" tooltip="https://alsi.kz/ru/catalog/servery-bmp/server-dell-poweredge-r250-xeon-e-2324g-31-16gb-3200-1tb-hdd-sata335-chassis-with-up-to-x4-ho/" display="https://alsi.kz/ru/catalog/servery-bmp/server-dell-poweredge-r250-xeon-e-2324g-31-16gb-3200-1tb-hdd-sata335-chassis-with-up-to-x4-ho/"/>
    <hyperlink ref="E889" r:id="rId880" tooltip="https://alsi.kz/ru/catalog/servery-bmp/server-poweredge-r450-xeon-silver-4309y-16gb-ddr4-2666-idrac9-24tb-10k-sas-hba355i-1gbe-psu/" display="https://alsi.kz/ru/catalog/servery-bmp/server-poweredge-r450-xeon-silver-4309y-16gb-ddr4-2666-idrac9-24tb-10k-sas-hba355i-1gbe-psu/"/>
    <hyperlink ref="E890" r:id="rId881" tooltip="https://alsi.kz/ru/catalog/servery-bmp/server-dell-poweredge-r450-xeon-silver-4309y-16gbh2-8x25-idrac9-480gb-ssd-sata-mix-use-25/" display="https://alsi.kz/ru/catalog/servery-bmp/server-dell-poweredge-r450-xeon-silver-4309y-16gbh2-8x25-idrac9-480gb-ssd-sata-mix-use-25/"/>
    <hyperlink ref="E891" r:id="rId882" tooltip="https://alsi.kz/ru/catalog/servery-bmp/server-dell-poweredge-r650xs-8sff1xgold-5320t32-gbperc-h7551x24tb-sas-10k-hddidrac9-ent2x1gb/" display="https://alsi.kz/ru/catalog/servery-bmp/server-dell-poweredge-r650xs-8sff1xgold-5320t32-gbperc-h7551x24tb-sas-10k-hddidrac9-ent2x1gb/"/>
    <hyperlink ref="E892" r:id="rId883" tooltip="https://alsi.kz/ru/catalog/servery-bmp/server-dell-poweredge-t150-xeon-e-2324g-16gb-3200mts-ecc-35-x-4-sassata-idrac9-basic-15g/" display="https://alsi.kz/ru/catalog/servery-bmp/server-dell-poweredge-t150-xeon-e-2324g-16gb-3200mts-ecc-35-x-4-sassata-idrac9-basic-15g/"/>
    <hyperlink ref="E893" r:id="rId884" tooltip="https://alsi.kz/ru/catalog/servery-bmp/server-dell-poweredge-t150-xeon-e-2324g-16gb-3200-35-x-4-sassata-idrac9-basic-15g--perc-h/" display="https://alsi.kz/ru/catalog/servery-bmp/server-dell-poweredge-t150-xeon-e-2324g-16gb-3200-35-x-4-sassata-idrac9-basic-15g--perc-h/"/>
    <hyperlink ref="E894" r:id="rId885" tooltip="https://alsi.kz/ru/catalog/servery-bmp/server-dell-r350-4lff-210-bbru_4b1/" display="https://alsi.kz/ru/catalog/servery-bmp/server-dell-r350-4lff-210-bbru_4b1/"/>
    <hyperlink ref="E895" r:id="rId886" tooltip="https://alsi.kz/ru/catalog/servery-bmp/server-dell-r630-210-acxs-01/" display="https://alsi.kz/ru/catalog/servery-bmp/server-dell-r630-210-acxs-01/"/>
    <hyperlink ref="E896" r:id="rId887" tooltip="https://alsi.kz/ru/catalog/servery-bmp/server-hpe-dl180-gen10-1xxeon42081x16gb-1r12-lff-lpp816i-a-4gb-batt2x1gbe-1x500w-p37151-b21/" display="https://alsi.kz/ru/catalog/servery-bmp/server-hpe-dl180-gen10-1xxeon42081x16gb-1r12-lff-lpp816i-a-4gb-batt2x1gbe-1x500w-p37151-b21/"/>
    <hyperlink ref="E897" r:id="rId888" tooltip="https://alsi.kz/ru/catalog/servery-bmp/server-hp-enterprise-dl360-gen10-p19776-b21/" display="https://alsi.kz/ru/catalog/servery-bmp/server-hp-enterprise-dl360-gen10-p19776-b21/"/>
    <hyperlink ref="E898" r:id="rId889" tooltip="https://alsi.kz/ru/catalog/servery-bmp/server-hpe-dl360-gen10-xeon-6226r-29g-1x32gb-2r-8-sff-sc-s100i-sata-2x10gbe-t-fl-1x800wp-p/" display="https://alsi.kz/ru/catalog/servery-bmp/server-hpe-dl360-gen10-xeon-6226r-29g-1x32gb-2r-8-sff-sc-s100i-sata-2x10gbe-t-fl-1x800wp-p/"/>
    <hyperlink ref="E899" r:id="rId890" tooltip="https://alsi.kz/ru/catalog/servery-bmp/server-hpe-dl360-gen10-xeon-4215r-32-1x32gb-2r-8-sff-sc-s100i-sata-2x10gb-rj45-1x800w-p40409/" display="https://alsi.kz/ru/catalog/servery-bmp/server-hpe-dl360-gen10-xeon-4215r-32-1x32gb-2r-8-sff-sc-s100i-sata-2x10gb-rj45-1x800w-p40409/"/>
    <hyperlink ref="E900" r:id="rId891" tooltip="https://alsi.kz/ru/catalog/servery-bmp/server-hpe-dl360-gen10-p40638-b21/" display="https://alsi.kz/ru/catalog/servery-bmp/server-hpe-dl360-gen10-p40638-b21/"/>
    <hyperlink ref="E901" r:id="rId892" tooltip="https://alsi.kz/ru/catalog/servery-bmp/server-hpe-dl360-gen10-xeon-4210r-32gb-2r-8sff-bc-mr416i-p-4gb-batt-4x1gbe-1x800wp-p56956-b21/" display="https://alsi.kz/ru/catalog/servery-bmp/server-hpe-dl360-gen10-xeon-4210r-32gb-2r-8sff-bc-mr416i-p-4gb-batt-4x1gbe-1x800wp-p56956-b21/"/>
    <hyperlink ref="E902" r:id="rId893" tooltip="https://alsi.kz/ru/catalog/servery-bmp/server-hp-enterprise-dl360-gen10-plus-p55275-421/" display="https://alsi.kz/ru/catalog/servery-bmp/server-hp-enterprise-dl360-gen10-plus-p55275-421/"/>
    <hyperlink ref="E903" r:id="rId894" tooltip="https://alsi.kz/ru/catalog/servery-bmp/server-hpe-dl360-gen10-1xxeon-52181x32gb-2r8sff-bcmr416i-p-4gb-bt2x10gb-1x800w-p56958-b21/" display="https://alsi.kz/ru/catalog/servery-bmp/server-hpe-dl360-gen10-1xxeon-52181x32gb-2r8sff-bcmr416i-p-4gb-bt2x10gb-1x800w-p56958-b21/"/>
    <hyperlink ref="E904" r:id="rId895" tooltip="https://alsi.kz/ru/catalog/servery-bmp/server-hpe-dl360-gen10-1xxeon-5217-1x32gb-2r-8-sff-sc-p408i-a-2gb-batt-4x1gbe-fl-1x800w-p1917/" display="https://alsi.kz/ru/catalog/servery-bmp/server-hpe-dl360-gen10-1xxeon-5217-1x32gb-2r-8-sff-sc-p408i-a-2gb-batt-4x1gbe-fl-1x800w-p1917/"/>
    <hyperlink ref="E905" r:id="rId896" tooltip="https://alsi.kz/ru/catalog/servery-bmp/server-hpe-dl360-gen10-1xxeon4214-1x16gb-2r-8-sff-sc-p408i-a-2gb-batt-4x1gbe-fl-1x500w-p19775/" display="https://alsi.kz/ru/catalog/servery-bmp/server-hpe-dl360-gen10-1xxeon4214-1x16gb-2r-8-sff-sc-p408i-a-2gb-batt-4x1gbe-fl-1x500w-p19775/"/>
    <hyperlink ref="E906" r:id="rId897" tooltip="https://alsi.kz/ru/catalog/servery-bmp/server-hpe-dl360-gen10-1xxeon5218r1x32gb-2r8-sff-scs100i-sata2x10gbe-t-fl-1x800w-p24740-b21/" display="https://alsi.kz/ru/catalog/servery-bmp/server-hpe-dl360-gen10-1xxeon5218r1x32gb-2r8-sff-scs100i-sata2x10gbe-t-fl-1x800w-p24740-b21/"/>
    <hyperlink ref="E907" r:id="rId898" tooltip="https://alsi.kz/ru/catalog/servery-bmp/server-hp-enterprise-dl360-gen11-p51930-421/" display="https://alsi.kz/ru/catalog/servery-bmp/server-hp-enterprise-dl360-gen11-p51930-421/"/>
    <hyperlink ref="E908" r:id="rId899" tooltip="https://alsi.kz/ru/catalog/servery-bmp/server-hpe-dl365-gen11-p59707-421/" display="https://alsi.kz/ru/catalog/servery-bmp/server-hpe-dl365-gen11-p59707-421/"/>
    <hyperlink ref="E909" r:id="rId900" tooltip="https://alsi.kz/ru/catalog/servery-bmp/server-hpe-dl380-g10-plus-1xxeon43101x32gb-2r8-sff-bc-u3mr416i-p-4gb2x10gb-sfp1x800w-p55246-/" display="https://alsi.kz/ru/catalog/servery-bmp/server-hpe-dl380-g10-plus-1xxeon43101x32gb-2r8-sff-bc-u3mr416i-p-4gb2x10gb-sfp1x800w-p55246-/"/>
    <hyperlink ref="E910" r:id="rId901" tooltip="https://alsi.kz/ru/catalog/servery-bmp/server-hpe-dl380-gen10-xeon4214-1x16gb-dr-12-lff-p816i-a-2gb-batt-4x1gbe-1x800w-p02468-b21/" display="https://alsi.kz/ru/catalog/servery-bmp/server-hpe-dl380-gen10-xeon4214-1x16gb-dr-12-lff-p816i-a-2gb-batt-4x1gbe-1x800w-p02468-b21/"/>
    <hyperlink ref="E911" r:id="rId902" tooltip="https://alsi.kz/ru/catalog/servery-bmp/server-hp-enterprise-dl380-gen10-p24841-b21/" display="https://alsi.kz/ru/catalog/servery-bmp/server-hp-enterprise-dl380-gen10-p24841-b21/"/>
    <hyperlink ref="E912" r:id="rId903" tooltip="https://alsi.kz/ru/catalog/servery-bmp/server-hp-enterprise-dl380-gen10-p24849-b21/" display="https://alsi.kz/ru/catalog/servery-bmp/server-hp-enterprise-dl380-gen10-p24849-b21/"/>
    <hyperlink ref="E913" r:id="rId904" tooltip="https://alsi.kz/ru/catalog/servery-bmp/server-hpe-dl380-gen10-xeon-4210r-1x32gb-2r-8sff-bc-mr416i-p-4gb-batt-4x1gbe-1x800wp-p56961-b/" display="https://alsi.kz/ru/catalog/servery-bmp/server-hpe-dl380-gen10-xeon-4210r-1x32gb-2r-8sff-bc-mr416i-p-4gb-batt-4x1gbe-1x800wp-p56961-b/"/>
    <hyperlink ref="E914" r:id="rId905" tooltip="https://alsi.kz/ru/catalog/servery-bmp/server-hp-enterprise-dl380-gen10-p56961-b21/" display="https://alsi.kz/ru/catalog/servery-bmp/server-hp-enterprise-dl380-gen10-p56961-b21/"/>
    <hyperlink ref="E915" r:id="rId906" tooltip="https://alsi.kz/ru/catalog/servery-bmp/server-hp-enterprise-dl380-gen10-plus-p05175-b21sc1/" display="https://alsi.kz/ru/catalog/servery-bmp/server-hp-enterprise-dl380-gen10-plus-p05175-b21sc1/"/>
    <hyperlink ref="E916" r:id="rId907" tooltip="https://alsi.kz/ru/catalog/servery-bmp/server-hp-enterprise-dl380-gen10-plus-p55280-421/" display="https://alsi.kz/ru/catalog/servery-bmp/server-hp-enterprise-dl380-gen10-plus-p55280-421/"/>
    <hyperlink ref="E917" r:id="rId908" tooltip="https://alsi.kz/ru/catalog/servery-bmp/server-hpe-dl380-gen10-4208-1p-32g-nc-12lff-bez-bloka-pitaniya-p20172-b21/" display="https://alsi.kz/ru/catalog/servery-bmp/server-hpe-dl380-gen10-4208-1p-32g-nc-12lff-bez-bloka-pitaniya-p20172-b21/"/>
    <hyperlink ref="E918" r:id="rId909" tooltip="https://alsi.kz/ru/catalog/servery-bmp/server-hpe-dl380-gen10-1xxeon4210r-1x32gb-2r-24-sff-sc-p408i-a-2gb-exp-4x1gbe-fl-1x800w-p248/" display="https://alsi.kz/ru/catalog/servery-bmp/server-hpe-dl380-gen10-1xxeon4210r-1x32gb-2r-24-sff-sc-p408i-a-2gb-exp-4x1gbe-fl-1x800w-p248/"/>
    <hyperlink ref="E919" r:id="rId910" tooltip="https://alsi.kz/ru/catalog/servery-bmp/server-hpe-dl380-gen10-1xxeon5218r1x32gb-2r-8-sff-scs100i-sata-2x10gb-sfp-1x800w-p24844-b21/" display="https://alsi.kz/ru/catalog/servery-bmp/server-hpe-dl380-gen10-1xxeon5218r1x32gb-2r-8-sff-scs100i-sata-2x10gb-sfp-1x800w-p24844-b21/"/>
    <hyperlink ref="E920" r:id="rId911" tooltip="https://alsi.kz/ru/catalog/servery-bmp/server-hpe-dl380-gen10-1xxeon-6234-1x32gb-2r-8-sff-sc-s100i-sata-2x10gb-sfp-1x800w-p24847-b2/" display="https://alsi.kz/ru/catalog/servery-bmp/server-hpe-dl380-gen10-1xxeon-6234-1x32gb-2r-8-sff-sc-s100i-sata-2x10gb-sfp-1x800w-p24847-b2/"/>
    <hyperlink ref="E921" r:id="rId912" tooltip="https://alsi.kz/ru/catalog/servery-bmp/server-hpe-dl380-gen10-1xxeon4215r-1x32gb-2r-8-sff-sc-sata-raid-2x10gbe-sfp-1x800w-p24848-b2/" display="https://alsi.kz/ru/catalog/servery-bmp/server-hpe-dl380-gen10-1xxeon4215r-1x32gb-2r-8-sff-sc-sata-raid-2x10gbe-sfp-1x800w-p24848-b2/"/>
    <hyperlink ref="E922" r:id="rId913" tooltip="https://alsi.kz/ru/catalog/servery-bmp/server-hpe-dl380-gen10-1xxeon-5218r-1x32gb-2r-8-sff-sc-s100i-sata-2x10gb-rj45-1x800w-p36135-b/" display="https://alsi.kz/ru/catalog/servery-bmp/server-hpe-dl380-gen10-1xxeon-5218r-1x32gb-2r-8-sff-sc-s100i-sata-2x10gb-rj45-1x800w-p36135-b/"/>
    <hyperlink ref="E923" r:id="rId914" tooltip="https://alsi.kz/ru/catalog/servery-bmp/server-hpe-dl380-gen10-8-sff-sc-p40425-b21/" display="https://alsi.kz/ru/catalog/servery-bmp/server-hpe-dl380-gen10-8-sff-sc-p40425-b21/"/>
    <hyperlink ref="E924" r:id="rId915" tooltip="https://alsi.kz/ru/catalog/servery-bmp/server-hpe-dl380-gen10-1xxeon-4218-1x32gb-2r-8sff-bc-mr416i-p-4gb-bt-2x10gb-rj45-1x800w-p5696/" display="https://alsi.kz/ru/catalog/servery-bmp/server-hpe-dl380-gen10-1xxeon-4218-1x32gb-2r-8sff-bc-mr416i-p-4gb-bt-2x10gb-rj45-1x800w-p5696/"/>
    <hyperlink ref="E925" r:id="rId916" tooltip="https://alsi.kz/ru/catalog/servery-bmp/server-hp-enterprise-dl380-gen11-p52560-421/" display="https://alsi.kz/ru/catalog/servery-bmp/server-hp-enterprise-dl380-gen11-p52560-421/"/>
    <hyperlink ref="E926" r:id="rId917" tooltip="https://alsi.kz/ru/catalog/servery-bmp/server-hp-enterprise-dl380-gen11-p52561-421/" display="https://alsi.kz/ru/catalog/servery-bmp/server-hp-enterprise-dl380-gen11-p52561-421/"/>
    <hyperlink ref="E927" r:id="rId918" tooltip="https://alsi.kz/ru/catalog/servery-bmp/server-hp-enterprise-dl380-gen11-p52562-421/" display="https://alsi.kz/ru/catalog/servery-bmp/server-hp-enterprise-dl380-gen11-p52562-421/"/>
    <hyperlink ref="E928" r:id="rId919" tooltip="https://alsi.kz/ru/catalog/servery-bmp/server-hp-enterprise-dl380-gen11-p58417-b21/" display="https://alsi.kz/ru/catalog/servery-bmp/server-hp-enterprise-dl380-gen11-p58417-b21/"/>
    <hyperlink ref="E929" r:id="rId920" tooltip="https://alsi.kz/ru/catalog/servery-bmp/server-hpe-dl380-gen11-p60637-421/" display="https://alsi.kz/ru/catalog/servery-bmp/server-hpe-dl380-gen11-p60637-421/"/>
    <hyperlink ref="E930" r:id="rId921" tooltip="https://alsi.kz/ru/catalog/servery-bmp/server-hpe-dl385-g10-plus-epyc-72628c-28g-1x16gb-2r-8-lff-lp-e208i-a-4x1gbe-ocp3-1x500w-p0/" display="https://alsi.kz/ru/catalog/servery-bmp/server-hpe-dl385-g10-plus-epyc-72628c-28g-1x16gb-2r-8-lff-lp-e208i-a-4x1gbe-ocp3-1x500w-p0/"/>
    <hyperlink ref="E931" r:id="rId922" tooltip="https://alsi.kz/ru/catalog/servery-bmp/server-hp-enterprise-ml350-gen10-p21786-4211/" display="https://alsi.kz/ru/catalog/servery-bmp/server-hp-enterprise-ml350-gen10-p21786-4211/"/>
    <hyperlink ref="E932" r:id="rId923" tooltip="https://alsi.kz/ru/catalog/servery-bmp/server-hp-enterprise-ml350-gen11-p53567-421/" display="https://alsi.kz/ru/catalog/servery-bmp/server-hp-enterprise-ml350-gen11-p53567-421/"/>
    <hyperlink ref="E933" r:id="rId924" tooltip="https://alsi.kz/ru/catalog/servery-bmp/server-hpe-proliant-dl360-gen10-xeon-6248r-30ghz-24-core-1p-32gb-r-mr416i-a-nc-8sff-bc-800w-p/" display="https://alsi.kz/ru/catalog/servery-bmp/server-hpe-proliant-dl360-gen10-xeon-6248r-30ghz-24-core-1p-32gb-r-mr416i-a-nc-8sff-bc-800w-p/"/>
    <hyperlink ref="E934" r:id="rId925" tooltip="https://alsi.kz/ru/catalog/servery-bmp/server-hp-enterprise-proliant-dl380-gen10-p24842-b21/" display="https://alsi.kz/ru/catalog/servery-bmp/server-hp-enterprise-proliant-dl380-gen10-p24842-b21/"/>
    <hyperlink ref="E935" r:id="rId926" tooltip="https://alsi.kz/ru/catalog/servery-bmp/server-hpe-proliant-microserver-gen10-plus-v2-e-2314-4-core-vroc-4lff-nhp-1tb-180w-external-ps/" display="https://alsi.kz/ru/catalog/servery-bmp/server-hpe-proliant-microserver-gen10-plus-v2-e-2314-4-core-vroc-4lff-nhp-1tb-180w-external-ps/"/>
    <hyperlink ref="E936" r:id="rId927" tooltip="http://alsi.kz/ru/catalog/hdd/" display="http://alsi.kz/ru/catalog/hdd/"/>
    <hyperlink ref="E937" r:id="rId928" tooltip="https://alsi.kz/ru/catalog/hdd/hdd-dellsas1200-gb10k12gbps-512n-25in-hot-400-atjl/" display="https://alsi.kz/ru/catalog/hdd/hdd-dellsas1200-gb10k12gbps-512n-25in-hot-400-atjl/"/>
    <hyperlink ref="E938" r:id="rId929" tooltip="https://alsi.kz/ru/catalog/hdd/hdd-dellsas300-gb15k12gbps-512n-25in-hot-plug-hard-drive14g-400-atii/" display="https://alsi.kz/ru/catalog/hdd/hdd-dellsas300-gb15k12gbps-512n-25in-hot-plug-hard-drive14g-400-atii/"/>
    <hyperlink ref="E939" r:id="rId930" tooltip="https://alsi.kz/ru/catalog/hdd/hdd-hp-enterprise12tb-sas-12g-mission-critical-10k-sff-bc-3-year-warranty-multi-vendor-hdd-only-d/" display="https://alsi.kz/ru/catalog/hdd/hdd-hp-enterprise12tb-sas-12g-mission-critical-10k-sff-bc-3-year-warranty-multi-vendor-hdd-only-d/"/>
    <hyperlink ref="E940" r:id="rId931" tooltip="https://alsi.kz/ru/catalog/hdd/hdd-hp-enterprisesas1200-gb10000-rpm12g-enterprise-sff-25in-sc-3yr-wty-digitally-signed-firmw/" display="https://alsi.kz/ru/catalog/hdd/hdd-hp-enterprisesas1200-gb10000-rpm12g-enterprise-sff-25in-sc-3yr-wty-digitally-signed-firmw/"/>
    <hyperlink ref="E941" r:id="rId932" tooltip="https://alsi.kz/ru/catalog/hdd/hdd-hp-enterprise1000-gb-sata-6g-midline-72k-lff-35in-lp-1yr-wty-digitally-signed-firmware-hdd/" display="https://alsi.kz/ru/catalog/hdd/hdd-hp-enterprise1000-gb-sata-6g-midline-72k-lff-35in-lp-1yr-wty-digitally-signed-firmware-hdd/"/>
    <hyperlink ref="E942" r:id="rId933" tooltip="https://alsi.kz/ru/catalog/hdd/hdd-hp-enterprisesas300gb10ksff-bc-3-year-warranty-multi-vendor-hddonly-dlxx0-gen10-plusdlxx5/" display="https://alsi.kz/ru/catalog/hdd/hdd-hp-enterprisesas300gb10ksff-bc-3-year-warranty-multi-vendor-hddonly-dlxx0-gen10-plusdlxx5/"/>
    <hyperlink ref="E943" r:id="rId934" tooltip="https://alsi.kz/ru/catalog/hdd/hdd-hp-enterprise300gb-sas-12g-mission-critical-15k-sff-bc-3-year-warranty-multi-vendor-hdd25-p/" display="https://alsi.kz/ru/catalog/hdd/hdd-hp-enterprise300gb-sas-12g-mission-critical-15k-sff-bc-3-year-warranty-multi-vendor-hdd25-p/"/>
    <hyperlink ref="E944" r:id="rId935" tooltip="https://alsi.kz/ru/catalog/hdd/hdd-hp-enterprise4tb-sas-12g-midline-72k-lff-35in-lp-1yr-wty-digitally-signed-firmware-hdd-833/" display="https://alsi.kz/ru/catalog/hdd/hdd-hp-enterprise4tb-sas-12g-midline-72k-lff-35in-lp-1yr-wty-digitally-signed-firmware-hdd-833/"/>
    <hyperlink ref="E945" r:id="rId936" tooltip="https://alsi.kz/ru/catalog/hdd/hdd-hp-enterprisesata4000-gb72k6g-midline-lff-35in-rw-1yr-wty-hdd-801888-b21/" display="https://alsi.kz/ru/catalog/hdd/hdd-hp-enterprisesata4000-gb72k6g-midline-lff-35in-rw-1yr-wty-hdd-801888-b21/"/>
    <hyperlink ref="E946" r:id="rId937" tooltip="https://alsi.kz/ru/catalog/hdd/hdd-hp-enterprise600gb-sas-12g-mission-critical-10k-sff-bc-3-year-warranty-multi-vendor-hdd25-p/" display="https://alsi.kz/ru/catalog/hdd/hdd-hp-enterprise600gb-sas-12g-mission-critical-10k-sff-bc-3-year-warranty-multi-vendor-hdd25-p/"/>
    <hyperlink ref="E947" r:id="rId938" tooltip="https://alsi.kz/ru/catalog/hdd/hdd-hp-enterprisesas600-gb10k12g-enterprise-10k-sff-25in-sc-3yr-wty-digitally-signed-firmware/" display="https://alsi.kz/ru/catalog/hdd/hdd-hp-enterprisesas600-gb10k12g-enterprise-10k-sff-25in-sc-3yr-wty-digitally-signed-firmware/"/>
    <hyperlink ref="E948" r:id="rId939" tooltip="https://alsi.kz/ru/catalog/hdd/hdd-hp-enterprise600gb-sas-15k-sff-bc-mv-hddonly-dlxx0-gen10-plusdlxx5-gen10-plus-v2-p53560-b21/" display="https://alsi.kz/ru/catalog/hdd/hdd-hp-enterprise600gb-sas-15k-sff-bc-mv-hddonly-dlxx0-gen10-plusdlxx5-gen10-plus-v2-p53560-b21/"/>
    <hyperlink ref="E949" r:id="rId940" tooltip="https://alsi.kz/ru/catalog/hdd/hdd-hp-enterprise8tb-sata-6g-business-critical-72k-lff-lp-1-year-warranty-512e-multi-vendor-hdd-8/" display="https://alsi.kz/ru/catalog/hdd/hdd-hp-enterprise8tb-sata-6g-business-critical-72k-lff-lp-1-year-warranty-512e-multi-vendor-hdd-8/"/>
    <hyperlink ref="E950" r:id="rId941" tooltip="https://alsi.kz/ru/catalog/hdd/hdd-hp-enterprisesas600-gb15kfor-g1-g7-proliant-sas-servers-533871-003/" display="https://alsi.kz/ru/catalog/hdd/hdd-hp-enterprisesas600-gb15kfor-g1-g7-proliant-sas-servers-533871-003/"/>
    <hyperlink ref="E951" r:id="rId942" tooltip="https://alsi.kz/ru/catalog/hdd/ssd-hp-enterprise-400gb-sas-24g-write-intensive-sff-bc-p40480-b21/" display="https://alsi.kz/ru/catalog/hdd/ssd-hp-enterprise-400gb-sas-24g-write-intensive-sff-bc-p40480-b21/"/>
    <hyperlink ref="E952" r:id="rId943" tooltip="https://alsi.kz/ru/catalog/hdd/ssd-hp-enterprise-960gb-sas-12g-read-intensivesff-sc-pm1643a-p19903-b21/" display="https://alsi.kz/ru/catalog/hdd/ssd-hp-enterprise-960gb-sas-12g-read-intensivesff-sc-pm1643a-p19903-b21/"/>
    <hyperlink ref="E953" r:id="rId944" tooltip="https://alsi.kz/ru/catalog/hdd/jestkiy-disk-dell-8tb-72k-rpm-nlsas-512e-35in-hot-plug-hard-drive-pi-cuskit-400-ampg/" display="https://alsi.kz/ru/catalog/hdd/jestkiy-disk-dell-8tb-72k-rpm-nlsas-512e-35in-hot-plug-hard-drive-pi-cuskit-400-ampg/"/>
    <hyperlink ref="E954" r:id="rId945" tooltip="https://alsi.kz/ru/catalog/hdd/jestkiy-disk-dell-900gb-15k-rpm-sas-ise-12gbps-512n-25in-hot-plug-hard-drive-ck-400-atiq/" display="https://alsi.kz/ru/catalog/hdd/jestkiy-disk-dell-900gb-15k-rpm-sas-ise-12gbps-512n-25in-hot-plug-hard-drive-ck-400-atiq/"/>
    <hyperlink ref="E955" r:id="rId946" tooltip="https://alsi.kz/ru/catalog/hdd/jestkiy-disk-dell-12tb-10k-rpm-sas-ise-12gbps-512n-25in-hot-plug-hard-drive-ck-400-atjl/" display="https://alsi.kz/ru/catalog/hdd/jestkiy-disk-dell-12tb-10k-rpm-sas-ise-12gbps-512n-25in-hot-plug-hard-drive-ck-400-atjl/"/>
    <hyperlink ref="E956" r:id="rId947" tooltip="https://alsi.kz/ru/catalog/hdd/jestkiy-disk-dell-600gb-sas-ise-12gbps-10k-512n-25in-hot-plug-cus-kit-400-bifw-zpj/" display="https://alsi.kz/ru/catalog/hdd/jestkiy-disk-dell-600gb-sas-ise-12gbps-10k-512n-25in-hot-plug-cus-kit-400-bifw-zpj/"/>
    <hyperlink ref="E957" r:id="rId948" tooltip="https://alsi.kz/ru/catalog/hdd/jestkiy-disk-hp-enterprise-4tb-sata-6g-business-critical-72k-lff-sc-872491-b21/" display="https://alsi.kz/ru/catalog/hdd/jestkiy-disk-hp-enterprise-4tb-sata-6g-business-critical-72k-lff-sc-872491-b21/"/>
    <hyperlink ref="E958" r:id="rId949" tooltip="https://alsi.kz/ru/catalog/hdd/jestkiy-disk-ssd-lenovo-thinksystem-25-multi-vendor-192tb-entry-sata-6gb-hot-swap-4xb7a38274/" display="https://alsi.kz/ru/catalog/hdd/jestkiy-disk-ssd-lenovo-thinksystem-25-multi-vendor-192tb-entry-sata-6gb-hot-swap-4xb7a38274/"/>
    <hyperlink ref="E959" r:id="rId950" tooltip="https://alsi.kz/ru/catalog/hdd/jestkiy-disk-ssd-lenovo-thinksystem-25-multi-vendor-960gb-entry-sata-6gb-hot-swap-4xb7a38273/" display="https://alsi.kz/ru/catalog/hdd/jestkiy-disk-ssd-lenovo-thinksystem-25-multi-vendor-960gb-entry-sata-6gb-hot-swap-4xb7a38273/"/>
    <hyperlink ref="E960" r:id="rId951" tooltip="https://alsi.kz/ru/catalog/hdd/jestkiy-disk-dlya-servera-hpe-msa-gen616tb-sas-12g-midline-72klff-35in-m2-1yr-wty-hdd-r3u72a/" display="https://alsi.kz/ru/catalog/hdd/jestkiy-disk-dlya-servera-hpe-msa-gen616tb-sas-12g-midline-72klff-35in-m2-1yr-wty-hdd-r3u72a/"/>
    <hyperlink ref="E961" r:id="rId952" tooltip="https://alsi.kz/ru/catalog/hdd/tverdotelnyy-nakopitel-dellssd480-gbread-intensive-6gbps-512e-hot-plug--cus-kit25-345-bdzz/" display="https://alsi.kz/ru/catalog/hdd/tverdotelnyy-nakopitel-dellssd480-gbread-intensive-6gbps-512e-hot-plug--cus-kit25-345-bdzz/"/>
    <hyperlink ref="E962" r:id="rId953" tooltip="https://alsi.kz/ru/catalog/hdd/tverdotelnyy-nakopitel-dellm2480-gb2eit06-single-sticks2-ck-400-bohf/" display="https://alsi.kz/ru/catalog/hdd/tverdotelnyy-nakopitel-dellm2480-gb2eit06-single-sticks2-ck-400-bohf/"/>
    <hyperlink ref="E963" r:id="rId954" tooltip="https://alsi.kz/ru/catalog/hdd/tverdotelnyy-nakopitel-hp-enterprise16tb-nvme-gen4-mainstream-performance-mixed-use-sff-scn-u2/" display="https://alsi.kz/ru/catalog/hdd/tverdotelnyy-nakopitel-hp-enterprise16tb-nvme-gen4-mainstream-performance-mixed-use-sff-scn-u2/"/>
    <hyperlink ref="E964" r:id="rId955" tooltip="https://alsi.kz/ru/catalog/hdd/tverdotelnyy-nakopitel-hp-enterprise19tb-nvme-gen3-mainstream-performance-read-intensive-sff-bc/" display="https://alsi.kz/ru/catalog/hdd/tverdotelnyy-nakopitel-hp-enterprise19tb-nvme-gen3-mainstream-performance-read-intensive-sff-bc/"/>
    <hyperlink ref="E965" r:id="rId956" tooltip="https://alsi.kz/ru/catalog/hdd/tverdotelnyy-nakopitel-hp-enterprise192tb-sas-12g-read-intensive-sff-bc-value-sas-multi-vendor-s/" display="https://alsi.kz/ru/catalog/hdd/tverdotelnyy-nakopitel-hp-enterprise192tb-sas-12g-read-intensive-sff-bc-value-sas-multi-vendor-s/"/>
    <hyperlink ref="E966" r:id="rId957" tooltip="https://alsi.kz/ru/catalog/hdd/tverdotelnyy-nakopitel-hp-enterprise192tb-sas-12g-read-intensive-sff-sc-value-sas-multi-vendor-s/" display="https://alsi.kz/ru/catalog/hdd/tverdotelnyy-nakopitel-hp-enterprise192tb-sas-12g-read-intensive-sff-sc-value-sas-multi-vendor-s/"/>
    <hyperlink ref="E967" r:id="rId958" tooltip="https://alsi.kz/ru/catalog/hdd/tverdotelnyy-nakopitel-hp-enterprise192tb-sata-6g-mixed-use-sff-bc-multi-vendor-ssdonly-dlxx0-g/" display="https://alsi.kz/ru/catalog/hdd/tverdotelnyy-nakopitel-hp-enterprise192tb-sata-6g-mixed-use-sff-bc-multi-vendor-ssdonly-dlxx0-g/"/>
    <hyperlink ref="E968" r:id="rId959" tooltip="https://alsi.kz/ru/catalog/hdd/tverdotelnyy-nakopitel-hp-enterprise192tb-sata-6g-read-intensive-sff-bc-basic-carrier-multi-ve/" display="https://alsi.kz/ru/catalog/hdd/tverdotelnyy-nakopitel-hp-enterprise192tb-sata-6g-read-intensive-sff-bc-basic-carrier-multi-ve/"/>
    <hyperlink ref="E969" r:id="rId960" tooltip="https://alsi.kz/ru/catalog/hdd/tverdotelnyy-nakopitel-hp-enterprise240gb-sata-6g-read-intensive-sff-25in-sc-3yr-wty-multi-ven/" display="https://alsi.kz/ru/catalog/hdd/tverdotelnyy-nakopitel-hp-enterprise240gb-sata-6g-read-intensive-sff-25in-sc-3yr-wty-multi-ven/"/>
    <hyperlink ref="E970" r:id="rId961" tooltip="https://alsi.kz/ru/catalog/hdd/tverdotelnyy-nakopitel-hp-enterprisehpe-384tb-nvme-gen4-mainstream-performance-read-intensive-sf/" display="https://alsi.kz/ru/catalog/hdd/tverdotelnyy-nakopitel-hp-enterprisehpe-384tb-nvme-gen4-mainstream-performance-read-intensive-sf/"/>
    <hyperlink ref="E971" r:id="rId962" tooltip="https://alsi.kz/ru/catalog/hdd/tverdotelnyy-nakopitel-hp-enterprisessd3840-gbread-intensivesff-bc-multi-vendor-ssd-p40500-b2/" display="https://alsi.kz/ru/catalog/hdd/tverdotelnyy-nakopitel-hp-enterprisessd3840-gbread-intensivesff-bc-multi-vendor-ssd-p40500-b2/"/>
    <hyperlink ref="E972" r:id="rId963" tooltip="https://alsi.kz/ru/catalog/hdd/tverdotelnyy-nakopitel-hp-enterprise-384tb-sata-ri-sff-25in-sc-mv-ssd-p18428-b21/" display="https://alsi.kz/ru/catalog/hdd/tverdotelnyy-nakopitel-hp-enterprise-384tb-sata-ri-sff-25in-sc-mv-ssd-p18428-b21/"/>
    <hyperlink ref="E973" r:id="rId964" tooltip="https://alsi.kz/ru/catalog/hdd/tverdotelnyy-nakopitel-hp-enterprise480-gb-sata-6g-ri-lff-35in-lpc-3yr-wty-dsdwpd-05-p04499/" display="https://alsi.kz/ru/catalog/hdd/tverdotelnyy-nakopitel-hp-enterprise480-gb-sata-6g-ri-lff-35in-lpc-3yr-wty-dsdwpd-05-p04499/"/>
    <hyperlink ref="E974" r:id="rId965" tooltip="https://alsi.kz/ru/catalog/hdd/tverdotelnyy-nakopitel-hp-enterprise480gb-sata-6g-read-intensive-sff-bc-multi-vendor-ssd-p40497-/" display="https://alsi.kz/ru/catalog/hdd/tverdotelnyy-nakopitel-hp-enterprise480gb-sata-6g-read-intensive-sff-bc-multi-vendor-ssd-p40497-/"/>
    <hyperlink ref="E975" r:id="rId966" tooltip="https://alsi.kz/ru/catalog/hdd/tverdotelnyy-nakopitel-hp-enterprise480gb-sata-6g-read-intensive-sff-bc-pm893-ssdonly-dlxx0-gen1/" display="https://alsi.kz/ru/catalog/hdd/tverdotelnyy-nakopitel-hp-enterprise480gb-sata-6g-read-intensive-sff-bc-pm893-ssdonly-dlxx0-gen1/"/>
    <hyperlink ref="E976" r:id="rId967" tooltip="https://alsi.kz/ru/catalog/hdd/tverdotelnyy-nakopitel-hp-enterprise480gb-sata-ri-sff-25in-sc-pm883-ssd-p04560-b21/" display="https://alsi.kz/ru/catalog/hdd/tverdotelnyy-nakopitel-hp-enterprise480gb-sata-ri-sff-25in-sc-pm883-ssd-p04560-b21/"/>
    <hyperlink ref="E977" r:id="rId968" tooltip="https://alsi.kz/ru/catalog/hdd/tverdotelnyy-nakopitel-hp-enterprise16tb-nvme-gen3-mainstream-performance-mixed-use-sff-bc-u3-s/" display="https://alsi.kz/ru/catalog/hdd/tverdotelnyy-nakopitel-hp-enterprise16tb-nvme-gen3-mainstream-performance-mixed-use-sff-bc-u3-s/"/>
    <hyperlink ref="E978" r:id="rId969" tooltip="https://alsi.kz/ru/catalog/hdd/tverdotelnyy-nakopitel-hp-enterprise480gb-sata-6g-read-intensive-sff-sc-pm893-ssd-p47810-b21/" display="https://alsi.kz/ru/catalog/hdd/tverdotelnyy-nakopitel-hp-enterprise480gb-sata-6g-read-intensive-sff-sc-pm893-ssd-p47810-b21/"/>
    <hyperlink ref="E979" r:id="rId970" tooltip="https://alsi.kz/ru/catalog/hdd/tverdotelnyy-nakopitel-hp-enterprise960gb-nvme-gen4-mainstream-performance-read-intensive-sff-bc/" display="https://alsi.kz/ru/catalog/hdd/tverdotelnyy-nakopitel-hp-enterprise960gb-nvme-gen4-mainstream-performance-read-intensive-sff-bc/"/>
    <hyperlink ref="E980" r:id="rId971" tooltip="https://alsi.kz/ru/catalog/hdd/tverdotelnyy-nakopitel-hp-enterprise960gb-sas-read-intensive-sff-sc-3-year-warranty-multi-vendor/" display="https://alsi.kz/ru/catalog/hdd/tverdotelnyy-nakopitel-hp-enterprise960gb-sas-read-intensive-sff-sc-3-year-warranty-multi-vendor/"/>
    <hyperlink ref="E981" r:id="rId972" tooltip="https://alsi.kz/ru/catalog/hdd/tverdotelnyy-nakopitel-hp-enterprise960gb-sata-6g-read-intensive-lff-lpc-multi-vendor-ssd-p47808/" display="https://alsi.kz/ru/catalog/hdd/tverdotelnyy-nakopitel-hp-enterprise960gb-sata-6g-read-intensive-lff-lpc-multi-vendor-ssd-p47808/"/>
    <hyperlink ref="E982" r:id="rId973" tooltip="https://alsi.kz/ru/catalog/hdd/tverdotelnyy-nakopitel-hp-enterprisehpe-960gb-sata-6g-read-intensive-sff-bc-3-year-warranty-pm893/" display="https://alsi.kz/ru/catalog/hdd/tverdotelnyy-nakopitel-hp-enterprisehpe-960gb-sata-6g-read-intensive-sff-bc-3-year-warranty-pm893/"/>
    <hyperlink ref="E983" r:id="rId974" tooltip="https://alsi.kz/ru/catalog/hdd/tverdotelnyy-nakopitel-hpemsa-115tb-sas-ri-sff-m2-6pk-ssd-bdl25-s2e44a/" display="https://alsi.kz/ru/catalog/hdd/tverdotelnyy-nakopitel-hpemsa-115tb-sas-ri-sff-m2-6pk-ssd-bdl25-s2e44a/"/>
    <hyperlink ref="E984" r:id="rId975" tooltip="https://alsi.kz/ru/catalog/hdd/tverdotelnyy-nakopitel-lenovo-thinksystem-384tb-en-sata-ssd-25-mv-4xb7a38275/" display="https://alsi.kz/ru/catalog/hdd/tverdotelnyy-nakopitel-lenovo-thinksystem-384tb-en-sata-ssd-25-mv-4xb7a38275/"/>
    <hyperlink ref="E985" r:id="rId976" tooltip="https://alsi.kz/ru/catalog/hdd/tverdotelnyy-nakopitel-ssd-dell-192tb-ssd-sas-ise-read-intensive-12gbps-512e-25in-with-35in-hy/" display="https://alsi.kz/ru/catalog/hdd/tverdotelnyy-nakopitel-ssd-dell-192tb-ssd-sas-ise-read-intensive-12gbps-512e-25in-with-35in-hy/"/>
    <hyperlink ref="E986" r:id="rId977" tooltip="https://alsi.kz/ru/catalog/hdd/tverdotelnyy-nakopitel-ssd-dell-384tb-ssd-sas-ise-ri-12gbps-512e-25in-pm6-hot-plug-1-dwpd-cus/" display="https://alsi.kz/ru/catalog/hdd/tverdotelnyy-nakopitel-ssd-dell-384tb-ssd-sas-ise-ri-12gbps-512e-25in-pm6-hot-plug-1-dwpd-cus/"/>
    <hyperlink ref="E987" r:id="rId978" tooltip="https://alsi.kz/ru/catalog/hdd/tverdotelnyy-nakopitel-ssd-dell-960gb-ssd-sas-ise-ri-12gbps-512e-25in-hot-plug-1-dwpd-cus-kit-/" display="https://alsi.kz/ru/catalog/hdd/tverdotelnyy-nakopitel-ssd-dell-960gb-ssd-sas-ise-ri-12gbps-512e-25in-hot-plug-1-dwpd-cus-kit-/"/>
    <hyperlink ref="E988" r:id="rId979" tooltip="https://alsi.kz/ru/catalog/hdd/tverdotelnyy-nakopitel-ssd-dell-480gb-ssd-sata-read-intensive-6gbps-512e-25in-hot-plug35i-400/" display="https://alsi.kz/ru/catalog/hdd/tverdotelnyy-nakopitel-ssd-dell-480gb-ssd-sata-read-intensive-6gbps-512e-25in-hot-plug35i-400/"/>
    <hyperlink ref="E990" r:id="rId980" tooltip="https://alsi.kz/ru/catalog/hdd/tverdotelnyy-nakopitel-ssd-hp-enterprise-960gb-sata-ri-sff-bc-only-dlxx0-gen10-plusdlxx5-gen/" display="https://alsi.kz/ru/catalog/hdd/tverdotelnyy-nakopitel-ssd-hp-enterprise-960gb-sata-ri-sff-bc-only-dlxx0-gen10-plusdlxx5-gen/"/>
    <hyperlink ref="E991" r:id="rId981" tooltip="https://alsi.kz/ru/catalog/hdd/tverdotelnyy-nakopitel-ssd-hp-enterprise-480gb-sata-6g-read-intensive-sff-sc-p47810-b21/" display="https://alsi.kz/ru/catalog/hdd/tverdotelnyy-nakopitel-ssd-hp-enterprise-480gb-sata-6g-read-intensive-sff-sc-p47810-b21/"/>
    <hyperlink ref="E992" r:id="rId982" tooltip="https://alsi.kz/ru/catalog/hdd/tverdotelnyy-nakopitel-ssd-hp-enterprise-960gb-sata-6g-read-intensive-lff-lpc-p09691-b21/" display="https://alsi.kz/ru/catalog/hdd/tverdotelnyy-nakopitel-ssd-hp-enterprise-960gb-sata-6g-read-intensive-lff-lpc-p09691-b21/"/>
    <hyperlink ref="E993" r:id="rId983" tooltip="https://alsi.kz/ru/catalog/hdd/tverdotelnyy-nakopitel-ssd-hpe-192tb-sata-6g-mixed-use-sff-bc-pm897-ssd-p44013-b21/" display="https://alsi.kz/ru/catalog/hdd/tverdotelnyy-nakopitel-ssd-hpe-192tb-sata-6g-mixed-use-sff-bc-pm897-ssd-p44013-b21/"/>
    <hyperlink ref="E994" r:id="rId984" tooltip="https://alsi.kz/ru/catalog/hdd/tverdotelnyy-nakopitel-ssd-hpe-384tb-sata-6g-mixed-use-sff-bc-s4620-ssd-p47327-b21/" display="https://alsi.kz/ru/catalog/hdd/tverdotelnyy-nakopitel-ssd-hpe-384tb-sata-6g-mixed-use-sff-bc-s4620-ssd-p47327-b21/"/>
    <hyperlink ref="E995" r:id="rId985" tooltip="https://alsi.kz/ru/catalog/hdd/tverdotelnyy-nakopitel-ssd-hpe-480gb-sata-6g-read-intensive-m2-multi-vendor-ssd-p47818-b21/" display="https://alsi.kz/ru/catalog/hdd/tverdotelnyy-nakopitel-ssd-hpe-480gb-sata-6g-read-intensive-m2-multi-vendor-ssd-p47818-b21/"/>
    <hyperlink ref="E996" r:id="rId986" tooltip="https://alsi.kz/ru/catalog/hdd/tverdotelnyy-nakopitel-ssd-hpe-960gb-sata-6g-read-intensive-sff-bc-pm893-ssd-p44008-b21/" display="https://alsi.kz/ru/catalog/hdd/tverdotelnyy-nakopitel-ssd-hpe-960gb-sata-6g-read-intensive-sff-bc-pm893-ssd-p44008-b21/"/>
    <hyperlink ref="E997" r:id="rId987" tooltip="http://alsi.kz/ru/catalog/bloki-pitaniya/" display="http://alsi.kz/ru/catalog/bloki-pitaniya/"/>
    <hyperlink ref="E998" r:id="rId988" tooltip="https://alsi.kz/ru/catalog/bloki-pitaniya/istochnik-pitaniya-hp-enterprise-1000w-flex-slot-titanium-p03178-b21/" display="https://alsi.kz/ru/catalog/bloki-pitaniya/istochnik-pitaniya-hp-enterprise-1000w-flex-slot-titanium-p03178-b21/"/>
    <hyperlink ref="E999" r:id="rId989" tooltip="https://alsi.kz/ru/catalog/bloki-pitaniya/istochnik-pitaniya-hp-enterprise-800w-flex-slot-platinum-865414-b21/" display="https://alsi.kz/ru/catalog/bloki-pitaniya/istochnik-pitaniya-hp-enterprise-800w-flex-slot-platinum-865414-b21/"/>
    <hyperlink ref="E1000" r:id="rId990" tooltip="https://alsi.kz/ru/catalog/bloki-pitaniya/istochnik-pitaniya-hp-enterprise-800w-flex-slot-titanium-865438-b21/" display="https://alsi.kz/ru/catalog/bloki-pitaniya/istochnik-pitaniya-hp-enterprise-800w-flex-slot-titanium-865438-b21/"/>
    <hyperlink ref="E1001" r:id="rId991" tooltip="https://alsi.kz/ru/catalog/bloki-pitaniya/istochnik-pitaniya-hpe-hpe-1600w-flex-slot-platinum-p38997-b21/" display="https://alsi.kz/ru/catalog/bloki-pitaniya/istochnik-pitaniya-hpe-hpe-1600w-flex-slot-platinum-p38997-b21/"/>
    <hyperlink ref="E1002" r:id="rId992" tooltip="https://alsi.kz/ru/catalog/bloki-pitaniya/istochnik-pitaniya-hp-enterprise-hpe-800w-flex-slot-platinum-p38995-b21/" display="https://alsi.kz/ru/catalog/bloki-pitaniya/istochnik-pitaniya-hp-enterprise-hpe-800w-flex-slot-platinum-p38995-b21/"/>
    <hyperlink ref="E1003" r:id="rId993" tooltip="http://alsi.kz/ru/catalog/ventilyatory/" display="http://alsi.kz/ru/catalog/ventilyatory/"/>
    <hyperlink ref="E1004" r:id="rId994" tooltip="https://alsi.kz/ru/catalog/ventilyatory/ventilyator-dell-poweredge-r7525r750-standard-fan-customer-kit-v3-121-bbbj/" display="https://alsi.kz/ru/catalog/ventilyatory/ventilyator-dell-poweredge-r7525r750-standard-fan-customer-kit-v3-121-bbbj/"/>
    <hyperlink ref="E1005" r:id="rId995" tooltip="https://alsi.kz/ru/catalog/ventilyatory/ventilyator-dell-standard-fan-poweredge-r660xs-cus-kit-384-bdlj/" display="https://alsi.kz/ru/catalog/ventilyatory/ventilyator-dell-standard-fan-poweredge-r660xs-cus-kit-384-bdlj/"/>
    <hyperlink ref="E1006" r:id="rId996" tooltip="https://alsi.kz/ru/catalog/ventilyatory/ventilyator-hp-enterprise-hpe-dl38x-gen10-plus-maximum-performance-fan-kit-p14608-b21/" display="https://alsi.kz/ru/catalog/ventilyatory/ventilyator-hp-enterprise-hpe-dl38x-gen10-plus-maximum-performance-fan-kit-p14608-b21/"/>
    <hyperlink ref="E1007" r:id="rId997" tooltip="https://alsi.kz/ru/catalog/ventilyatory/ventilyator-hp-enterprise-proliant-dl300-gen10-plus-2u-standard-fan-kit-p37042-b21/" display="https://alsi.kz/ru/catalog/ventilyatory/ventilyator-hp-enterprise-proliant-dl300-gen10-plus-2u-standard-fan-kit-p37042-b21/"/>
    <hyperlink ref="E1008" r:id="rId998" tooltip="https://alsi.kz/ru/catalog/ventilyatory/ventilyator-hpe-proliant-dl3x0-gen11-1u-high-performance-fan-kit-p48908-b21/" display="https://alsi.kz/ru/catalog/ventilyatory/ventilyator-hpe-proliant-dl3x0-gen11-1u-high-performance-fan-kit-p48908-b21/"/>
    <hyperlink ref="E1009" r:id="rId999" tooltip="http://alsi.kz/ru/catalog/komplektuyushchie-k-serveram/" display="http://alsi.kz/ru/catalog/komplektuyushchie-k-serveram/"/>
    <hyperlink ref="E1010" r:id="rId1000" tooltip="https://alsi.kz/ru/catalog/komplektuyushchie-k-serveram/blok-raspredeleniya-pitaniya-hp-enterprise-g2-basic-36kvaiec-c20-detachable-16a100-240v-outlets-20/" display="https://alsi.kz/ru/catalog/komplektuyushchie-k-serveram/blok-raspredeleniya-pitaniya-hp-enterprise-g2-basic-36kvaiec-c20-detachable-16a100-240v-outlets-20/"/>
    <hyperlink ref="E1011" r:id="rId1001" tooltip="https://alsi.kz/ru/catalog/komplektuyushchie-k-serveram/istochnik-pitaniya-hp-enterprise-hpe-g2-basic-92kva50a-term-block-40a208v-outlets-30-c13-6-c19/" display="https://alsi.kz/ru/catalog/komplektuyushchie-k-serveram/istochnik-pitaniya-hp-enterprise-hpe-g2-basic-92kva50a-term-block-40a208v-outlets-30-c13-6-c19/"/>
    <hyperlink ref="E1012" r:id="rId1002" tooltip="https://alsi.kz/ru/catalog/komplektuyushchie-k-serveram/ventilyator-hp-enterprise-proliant-dl36x-gen10-plus-standard-fan-kit-p37861-b21-bqk/" display="https://alsi.kz/ru/catalog/komplektuyushchie-k-serveram/ventilyator-hp-enterprise-proliant-dl36x-gen10-plus-standard-fan-kit-p37861-b21-bqk/"/>
    <hyperlink ref="E1013" r:id="rId1003" tooltip="https://alsi.kz/ru/catalog/komplektuyushchie-k-serveram/istochnik-pitaniya-hp-enterprise-1000w-flex-slot-titanium-hot-plug-power-supply-kit-p03178-b21/" display="https://alsi.kz/ru/catalog/komplektuyushchie-k-serveram/istochnik-pitaniya-hp-enterprise-1000w-flex-slot-titanium-hot-plug-power-supply-kit-p03178-b21/"/>
    <hyperlink ref="E1014" r:id="rId1004" tooltip="https://alsi.kz/ru/catalog/komplektuyushchie-k-serveram/kabel-hp-enterprise-c19---c20-ww-250v-16amp-q0p72a/" display="https://alsi.kz/ru/catalog/komplektuyushchie-k-serveram/kabel-hp-enterprise-c19---c20-ww-250v-16amp-q0p72a/"/>
    <hyperlink ref="E1015" r:id="rId1005" tooltip="https://alsi.kz/ru/catalog/komplektuyushchie-k-serveram/nabor-instrumentov-hp-af099a/" display="https://alsi.kz/ru/catalog/komplektuyushchie-k-serveram/nabor-instrumentov-hp-af099a/"/>
    <hyperlink ref="E1016" r:id="rId1006" tooltip="https://alsi.kz/ru/catalog/komplektuyushchie-k-serveram/radiator-hp-enterprise-dl380-gen10-high-performance-heat-sink-kit-qty-2-826706-b21/" display="https://alsi.kz/ru/catalog/komplektuyushchie-k-serveram/radiator-hp-enterprise-dl380-gen10-high-performance-heat-sink-kit-qty-2-826706-b21/"/>
    <hyperlink ref="E1017" r:id="rId1007" tooltip="https://alsi.kz/ru/catalog/komplektuyushchie-k-serveram/setevaya-karta-hpe-intel-e810-xxvda2-ethernet-1025gb-2-port-sfp28-adapter-p08443-b21/" display="https://alsi.kz/ru/catalog/komplektuyushchie-k-serveram/setevaya-karta-hpe-intel-e810-xxvda2-ethernet-1025gb-2-port-sfp28-adapter-p08443-b21/"/>
    <hyperlink ref="E1018" r:id="rId1008" tooltip="https://alsi.kz/ru/catalog/komplektuyushchie-k-serveram/setevoy-adapter-hpe-bcm-57414-10_25gbe-2p-sfp28-ocp3-adptr-p10115-b21/" display="https://alsi.kz/ru/catalog/komplektuyushchie-k-serveram/setevoy-adapter-hpe-bcm-57414-10_25gbe-2p-sfp28-ocp3-adptr-p10115-b21/"/>
    <hyperlink ref="E1019" r:id="rId1009" tooltip="https://alsi.kz/ru/catalog/komplektuyushchie-k-serveram/setevoy-adapter-hpe-marvell-ql41232hlcu-ethernet-1025gb-2-port-sfp28-p22702-b21/" display="https://alsi.kz/ru/catalog/komplektuyushchie-k-serveram/setevoy-adapter-hpe-marvell-ql41232hlcu-ethernet-1025gb-2-port-sfp28-p22702-b21/"/>
    <hyperlink ref="E1020" r:id="rId1010" tooltip="https://alsi.kz/ru/catalog/komplektuyushchie-k-serveram/setevoy-kabel-dellemc-networking-cableom4-lclc-fiber-cable-optics-required-5meter-470-acly/" display="https://alsi.kz/ru/catalog/komplektuyushchie-k-serveram/setevoy-kabel-dellemc-networking-cableom4-lclc-fiber-cable-optics-required-5meter-470-acly/"/>
    <hyperlink ref="E1021" r:id="rId1011" tooltip="https://alsi.kz/ru/catalog/komplektuyushchie-k-serveram/shassi-dell-r750xs-16sffbroadcom-5720-dual-port-1gb-on-board-lomidrac9-enterprise-15g-210-azyq-ch/" display="https://alsi.kz/ru/catalog/komplektuyushchie-k-serveram/shassi-dell-r750xs-16sffbroadcom-5720-dual-port-1gb-on-board-lomidrac9-enterprise-15g-210-azyq-ch/"/>
    <hyperlink ref="E1022" r:id="rId1012" tooltip="http://alsi.kz/ru/catalog/kontrollery/" display="http://alsi.kz/ru/catalog/kontrollery/"/>
    <hyperlink ref="E1023" r:id="rId1013" tooltip="https://alsi.kz/ru/catalog/kontrollery/raid-kontroller-hp-enterprise-broadcom-megaraid-mr216i-a-x16-lanes-without-cache-nvmesas-12g-contro/" display="https://alsi.kz/ru/catalog/kontrollery/raid-kontroller-hp-enterprise-broadcom-megaraid-mr216i-a-x16-lanes-without-cache-nvmesas-12g-contro/"/>
    <hyperlink ref="E1024" r:id="rId1014" tooltip="https://alsi.kz/ru/catalog/kontrollery/raid-kontroller-hp-enterprise-broadcom-megaraid-mr216i-p-x16-lanes-without-cache-nvmesas-12g-contro/" display="https://alsi.kz/ru/catalog/kontrollery/raid-kontroller-hp-enterprise-broadcom-megaraid-mr216i-p-x16-lanes-without-cache-nvmesas-12g-contro/"/>
    <hyperlink ref="E1025" r:id="rId1015" tooltip="https://alsi.kz/ru/catalog/kontrollery/raid-kontroller-hp-enterprise-broadcom-megaraid-mr416i-p-x16-lanes-4gb-cache-nvmesas-12g-controller/" display="https://alsi.kz/ru/catalog/kontrollery/raid-kontroller-hp-enterprise-broadcom-megaraid-mr416i-p-x16-lanes-4gb-cache-nvmesas-12g-controller/"/>
    <hyperlink ref="E1026" r:id="rId1016" tooltip="https://alsi.kz/ru/catalog/kontrollery/raid-kontroller-hpe-mr408i-o-gen11-x8-lanes-4gb-cache-ocp-spdm-storage-controller-p58335-b21/" display="https://alsi.kz/ru/catalog/kontrollery/raid-kontroller-hpe-mr408i-o-gen11-x8-lanes-4gb-cache-ocp-spdm-storage-controller-p58335-b21/"/>
    <hyperlink ref="E1027" r:id="rId1017" tooltip="https://alsi.kz/ru/catalog/kontrollery/raid-kontroller-hpe-mr416i-o-p47781-b21/" display="https://alsi.kz/ru/catalog/kontrollery/raid-kontroller-hpe-mr416i-o-p47781-b21/"/>
    <hyperlink ref="E1028" r:id="rId1018" tooltip="https://alsi.kz/ru/catalog/kontrollery/raid-kontroller-hp-enterprise-mr416i-p-p47777-b21/" display="https://alsi.kz/ru/catalog/kontrollery/raid-kontroller-hp-enterprise-mr416i-p-p47777-b21/"/>
    <hyperlink ref="E1029" r:id="rId1019" tooltip="https://alsi.kz/ru/catalog/kontrollery/raid-kontroller-hp-enterprise-smart-array-e208i-a-sr-gen10-8-internal-lanesno-cache-12g-sas-modul/" display="https://alsi.kz/ru/catalog/kontrollery/raid-kontroller-hp-enterprise-smart-array-e208i-a-sr-gen10-8-internal-lanesno-cache-12g-sas-modul/"/>
    <hyperlink ref="E1030" r:id="rId1020" tooltip="https://alsi.kz/ru/catalog/kontrollery/raid-kontroller-hp-enterprise-smart-array-p816i-a-sr-gen10-16-int-lanes4gb-cachesmartcache-12g-s/" display="https://alsi.kz/ru/catalog/kontrollery/raid-kontroller-hp-enterprise-smart-array-p816i-a-sr-gen10-16-int-lanes4gb-cachesmartcache-12g-s/"/>
    <hyperlink ref="E1031" r:id="rId1021" tooltip="https://alsi.kz/ru/catalog/kontrollery/raid-kontroller-hp-enterprise-smart-array-p816i-a-sr-gen10-16-internal-lanes4gb-cachesmartcache/" display="https://alsi.kz/ru/catalog/kontrollery/raid-kontroller-hp-enterprise-smart-array-p816i-a-sr-gen10-16-internal-lanes4gb-cachesmartcache/"/>
    <hyperlink ref="E1032" r:id="rId1022" tooltip="https://alsi.kz/ru/catalog/kontrollery/adapter-glavnoy-shiny-hpe-hpe-sn1610e-32gb-2p-fc-hba-r2j63a/" display="https://alsi.kz/ru/catalog/kontrollery/adapter-glavnoy-shiny-hpe-hpe-sn1610e-32gb-2p-fc-hba-r2j63a/"/>
    <hyperlink ref="E1033" r:id="rId1023" tooltip="https://alsi.kz/ru/catalog/kontrollery/adapter-glavnoy-shiny-hp-enterprise-smart-array-e208e-p-sr-gen10-8-external-lanesno-cache-12g-sas/" display="https://alsi.kz/ru/catalog/kontrollery/adapter-glavnoy-shiny-hp-enterprise-smart-array-e208e-p-sr-gen10-8-external-lanesno-cache-12g-sas/"/>
    <hyperlink ref="E1034" r:id="rId1024" tooltip="https://alsi.kz/ru/catalog/kontrollery/batareyka-hp-enterprise-96w-smart-storage-battery-up-to-20-devices-with-260mm-cable-kit-p01367-b2/" display="https://alsi.kz/ru/catalog/kontrollery/batareyka-hp-enterprise-96w-smart-storage-battery-up-to-20-devices-with-260mm-cable-kit-p01367-b2/"/>
    <hyperlink ref="E1035" r:id="rId1025" tooltip="https://alsi.kz/ru/catalog/kontrollery/opciya-hp-enterprise-dl38x-gen10-12gb-sas-expander-card-kit-with-cables-870549-b21/" display="https://alsi.kz/ru/catalog/kontrollery/opciya-hp-enterprise-dl38x-gen10-12gb-sas-expander-card-kit-with-cables-870549-b21/"/>
    <hyperlink ref="E1036" r:id="rId1026" tooltip="https://alsi.kz/ru/catalog/kontrollery/setevaya-karta-dell-broadcom-5720-quad-port-1gbe-base-t-adapter-ocp-nic-30-540-bcos/" display="https://alsi.kz/ru/catalog/kontrollery/setevaya-karta-dell-broadcom-5720-quad-port-1gbe-base-t-adapter-ocp-nic-30-540-bcos/"/>
    <hyperlink ref="E1037" r:id="rId1027" tooltip="https://alsi.kz/ru/catalog/kontrollery/setevaya-karta-hp-enterprise-1025gb-2-port-640sfp28-adapter-817753-b21/" display="https://alsi.kz/ru/catalog/kontrollery/setevaya-karta-hp-enterprise-1025gb-2-port-640sfp28-adapter-817753-b21/"/>
    <hyperlink ref="E1038" r:id="rId1028" tooltip="https://alsi.kz/ru/catalog/kontrollery/setevaya-karta-hp-enterprise-1025gb-2-port-bcm57414-adapter-p26262-b21/" display="https://alsi.kz/ru/catalog/kontrollery/setevaya-karta-hp-enterprise-1025gb-2-port-bcm57414-adapter-p26262-b21/"/>
    <hyperlink ref="E1039" r:id="rId1029" tooltip="https://alsi.kz/ru/catalog/kontrollery/setevaya-karta-hp-enterprise-bcm-57416-10gbe-2p-base-t-p26253-b21/" display="https://alsi.kz/ru/catalog/kontrollery/setevaya-karta-hp-enterprise-bcm-57416-10gbe-2p-base-t-p26253-b21/"/>
    <hyperlink ref="E1040" r:id="rId1030" tooltip="http://alsi.kz/ru/catalog/korpusy/" display="http://alsi.kz/ru/catalog/korpusy/"/>
    <hyperlink ref="E1041" r:id="rId1031" tooltip="https://alsi.kz/ru/catalog/korpusy/shassi-dell-mx70004-x-3000w-psureadyrail-210-anyy/" display="https://alsi.kz/ru/catalog/korpusy/shassi-dell-mx70004-x-3000w-psureadyrail-210-anyy/"/>
    <hyperlink ref="E1042" r:id="rId1032" tooltip="http://alsi.kz/ru/catalog/stoyki-dlya-servera/" display="http://alsi.kz/ru/catalog/stoyki-dlya-servera/"/>
    <hyperlink ref="E1043" r:id="rId1033" tooltip="https://alsi.kz/ru/catalog/stoyki-dlya-servera/stoyka-hp-enterpriseg2-kitted-advanced-pallet-rack-with-side-panels-and-baying42-u1075-mm2000/" display="https://alsi.kz/ru/catalog/stoyki-dlya-servera/stoyka-hp-enterpriseg2-kitted-advanced-pallet-rack-with-side-panels-and-baying42-u1075-mm2000/"/>
    <hyperlink ref="E1044" r:id="rId1034" tooltip="https://alsi.kz/ru/catalog/stoyki-dlya-servera/stoyka-hp11842-1200mm-pallet-rack42-u12602-mm2006-mm80-mm-h6j69a/" display="https://alsi.kz/ru/catalog/stoyki-dlya-servera/stoyka-hp11842-1200mm-pallet-rack42-u12602-mm2006-mm80-mm-h6j69a/"/>
    <hyperlink ref="E1045" r:id="rId1035" tooltip="https://alsi.kz/ru/catalog/stoyki-dlya-servera/stoyka-hp11842-1200mm-shock-rack42-u1262-mm2006-mm80-mm-h6j70a/" display="https://alsi.kz/ru/catalog/stoyki-dlya-servera/stoyka-hp11842-1200mm-shock-rack42-u1262-mm2006-mm80-mm-h6j70a/"/>
    <hyperlink ref="E1046" r:id="rId1036" tooltip="http://alsi.kz/ru/catalog/moduli-operativnoy-pamyati-ozu-aai/" display="http://alsi.kz/ru/catalog/moduli-operativnoy-pamyati-ozu-aai/"/>
    <hyperlink ref="E1047" r:id="rId1037" tooltip="https://alsi.kz/ru/catalog/moduli-operativnoy-pamyati-ozu-aai/modul-pamyati-hpe-8gb-ddr4-2400-mhz-single-rank-x8-standard-memory-kit-862974-b21/" display="https://alsi.kz/ru/catalog/moduli-operativnoy-pamyati-ozu-aai/modul-pamyati-hpe-8gb-ddr4-2400-mhz-single-rank-x8-standard-memory-kit-862974-b21/"/>
    <hyperlink ref="E1048" r:id="rId1038" tooltip="https://alsi.kz/ru/catalog/moduli-operativnoy-pamyati-ozu-aai/operativnaya-pamyat-hp-enterprise-64gb-1x64gb-dual-rank-x4-ddr4-3200-cas-22-22-22-registered-smart/" display="https://alsi.kz/ru/catalog/moduli-operativnoy-pamyati-ozu-aai/operativnaya-pamyat-hp-enterprise-64gb-1x64gb-dual-rank-x4-ddr4-3200-cas-22-22-22-registered-smart/"/>
    <hyperlink ref="E1049" r:id="rId1039" tooltip="https://alsi.kz/ru/catalog/moduli-operativnoy-pamyati-ozu-aai/operativnaya-pamyat-lenovo-thinksystem-32gb-3200mhz-truddr4-2rx8-12v-4x77a08634/" display="https://alsi.kz/ru/catalog/moduli-operativnoy-pamyati-ozu-aai/operativnaya-pamyat-lenovo-thinksystem-32gb-3200mhz-truddr4-2rx8-12v-4x77a08634/"/>
    <hyperlink ref="E1050" r:id="rId1040" tooltip="https://alsi.kz/ru/catalog/moduli-operativnoy-pamyati-ozu-aai/operativnaya-pamyat-lenovo-thinksystem-32gb-2933mhz-truddr4-2rx4-12v-4zc7a08709/" display="https://alsi.kz/ru/catalog/moduli-operativnoy-pamyati-ozu-aai/operativnaya-pamyat-lenovo-thinksystem-32gb-2933mhz-truddr4-2rx4-12v-4zc7a08709/"/>
    <hyperlink ref="E1051" r:id="rId1041" tooltip="https://alsi.kz/ru/catalog/moduli-operativnoy-pamyati-ozu-aai/operativnaya-pamyat-lenovo-thinksystem-16-gb-2666mhz-truddr4-2rx8-12v-rdimm-7x77a01303/" display="https://alsi.kz/ru/catalog/moduli-operativnoy-pamyati-ozu-aai/operativnaya-pamyat-lenovo-thinksystem-16-gb-2666mhz-truddr4-2rx8-12v-rdimm-7x77a01303/"/>
    <hyperlink ref="E1052" r:id="rId1042" tooltip="https://alsi.kz/ru/catalog/moduli-operativnoy-pamyati-ozu-aai/modul-pamyati-hpe-p00922-b21-16gb-1x16gb-dual-rank-x8-ddr4-2933-cas-21-21-21-registered-smart/" display="https://alsi.kz/ru/catalog/moduli-operativnoy-pamyati-ozu-aai/modul-pamyati-hpe-p00922-b21-16gb-1x16gb-dual-rank-x8-ddr4-2933-cas-21-21-21-registered-smart/"/>
    <hyperlink ref="E1053" r:id="rId1043" tooltip="https://alsi.kz/ru/catalog/moduli-operativnoy-pamyati-ozu-aai/pamyat-dell4-gbddr42400-mhz-hma451r7afr8n/" display="https://alsi.kz/ru/catalog/moduli-operativnoy-pamyati-ozu-aai/pamyat-dell4-gbddr42400-mhz-hma451r7afr8n/"/>
    <hyperlink ref="E1054" r:id="rId1044" tooltip="https://alsi.kz/ru/catalog/moduli-operativnoy-pamyati-ozu-aai/pamyat-dell4-gbudimm2400-mhz-a9321910/" display="https://alsi.kz/ru/catalog/moduli-operativnoy-pamyati-ozu-aai/pamyat-dell4-gbudimm2400-mhz-a9321910/"/>
    <hyperlink ref="E1055" r:id="rId1045" tooltip="http://alsi.kz/ru/catalog/aksessuary-i-komplektuyushchie-k-noutbukam/" display="http://alsi.kz/ru/catalog/aksessuary-i-komplektuyushchie-k-noutbukam/"/>
    <hyperlink ref="E1056" r:id="rId1046" tooltip="http://alsi.kz/ru/catalog/adaptery-dlya-noutbukov/" display="http://alsi.kz/ru/catalog/adaptery-dlya-noutbukov/"/>
    <hyperlink ref="E1057" r:id="rId1047" tooltip="https://alsi.kz/ru/catalog/adaptery-dlya-noutbukov/adapter-dell-e5-450-agoq/" display="https://alsi.kz/ru/catalog/adaptery-dlya-noutbukov/adapter-dell-e5-450-agoq/"/>
    <hyperlink ref="E1058" r:id="rId1048" tooltip="https://alsi.kz/ru/catalog/adaptery-dlya-noutbukov/adapter-pitaniya-dell-slim-power-adapter---65-watt-type-c-with-1-meter-power-cord-450-aljl/" display="https://alsi.kz/ru/catalog/adaptery-dlya-noutbukov/adapter-pitaniya-dell-slim-power-adapter---65-watt-type-c-with-1-meter-power-cord-450-aljl/"/>
    <hyperlink ref="E1059" r:id="rId1049" tooltip="http://alsi.kz/ru/catalog/sumki-dlya-noutbukov/" display="http://alsi.kz/ru/catalog/sumki-dlya-noutbukov/"/>
    <hyperlink ref="E1060" r:id="rId1050" tooltip="https://alsi.kz/ru/catalog/sumki-dlya-noutbukov/ryukzak-defender-carbon-156-chernyy-26077/" display="https://alsi.kz/ru/catalog/sumki-dlya-noutbukov/ryukzak-defender-carbon-156-chernyy-26077/"/>
    <hyperlink ref="E1061" r:id="rId1051" tooltip="https://alsi.kz/ru/catalog/sumki-dlya-noutbukov/ryukzak-hp-campus-blue-backpack-7j596aa/" display="https://alsi.kz/ru/catalog/sumki-dlya-noutbukov/ryukzak-hp-campus-blue-backpack-7j596aa/"/>
    <hyperlink ref="E1062" r:id="rId1052" tooltip="https://alsi.kz/ru/catalog/sumki-dlya-noutbukov/ryukzak-hp-campus-green-backpack-7j595aa/" display="https://alsi.kz/ru/catalog/sumki-dlya-noutbukov/ryukzak-hp-campus-green-backpack-7j595aa/"/>
    <hyperlink ref="E1063" r:id="rId1053" tooltip="https://alsi.kz/ru/catalog/sumki-dlya-noutbukov/ryukzak-hp-campus-lavender-backpack-7j597aa/" display="https://alsi.kz/ru/catalog/sumki-dlya-noutbukov/ryukzak-hp-campus-lavender-backpack-7j597aa/"/>
    <hyperlink ref="E1064" r:id="rId1054" tooltip="https://alsi.kz/ru/catalog/sumki-dlya-noutbukov/ryukzak-hp-campus-xl-marble-stone-backpack-7j592aa/" display="https://alsi.kz/ru/catalog/sumki-dlya-noutbukov/ryukzak-hp-campus-xl-marble-stone-backpack-7j592aa/"/>
    <hyperlink ref="E1065" r:id="rId1055" tooltip="https://alsi.kz/ru/catalog/sumki-dlya-noutbukov/ryukzak-hp-campus-xl-tartan-plaid-backpack-7j594aa/" display="https://alsi.kz/ru/catalog/sumki-dlya-noutbukov/ryukzak-hp-campus-xl-tartan-plaid-backpack-7j594aa/"/>
    <hyperlink ref="E1066" r:id="rId1056" tooltip="https://alsi.kz/ru/catalog/sumki-dlya-noutbukov/ryukzak-hp-campus-xl-tie-dye-backpack-7j593aa-hp-campus-xl-tie-backpack/" display="https://alsi.kz/ru/catalog/sumki-dlya-noutbukov/ryukzak-hp-campus-xl-tie-dye-backpack-7j593aa-hp-campus-xl-tie-backpack/"/>
    <hyperlink ref="E1067" r:id="rId1057" tooltip="https://alsi.kz/ru/catalog/sumki-dlya-noutbukov/ryukzak-hp-campus-xl-tie-dye-backpack-7k0e3aa/" display="https://alsi.kz/ru/catalog/sumki-dlya-noutbukov/ryukzak-hp-campus-xl-tie-dye-backpack-7k0e3aa/"/>
    <hyperlink ref="E1068" r:id="rId1058" tooltip="https://alsi.kz/ru/catalog/sumki-dlya-noutbukov/ryukzak-hp-europe-prelude-1e7d6aa/" display="https://alsi.kz/ru/catalog/sumki-dlya-noutbukov/ryukzak-hp-europe-prelude-1e7d6aa/"/>
    <hyperlink ref="E1069" r:id="rId1059" tooltip="https://alsi.kz/ru/catalog/sumki-dlya-noutbukov/ryukzak-hp-europe-prelude-2z8p3aa/" display="https://alsi.kz/ru/catalog/sumki-dlya-noutbukov/ryukzak-hp-europe-prelude-2z8p3aa/"/>
    <hyperlink ref="E1070" r:id="rId1060" tooltip="https://alsi.kz/ru/catalog/sumki-dlya-noutbukov/ryukzak-hp-europe-prelude-g2-1e7d6a6/" display="https://alsi.kz/ru/catalog/sumki-dlya-noutbukov/ryukzak-hp-europe-prelude-g2-1e7d6a6/"/>
    <hyperlink ref="E1071" r:id="rId1061" tooltip="https://alsi.kz/ru/catalog/sumki-dlya-noutbukov/ryukzak-hp-europe-prelude-pro-backpack-1x644aa/" display="https://alsi.kz/ru/catalog/sumki-dlya-noutbukov/ryukzak-hp-europe-prelude-pro-backpack-1x644aa/"/>
    <hyperlink ref="E1072" r:id="rId1062" tooltip="https://alsi.kz/ru/catalog/sumki-dlya-noutbukov/ryukzak-hp-europe-professional-backpack---black-500s6aa/" display="https://alsi.kz/ru/catalog/sumki-dlya-noutbukov/ryukzak-hp-europe-professional-backpack---black-500s6aa/"/>
    <hyperlink ref="E1073" r:id="rId1063" tooltip="https://alsi.kz/ru/catalog/sumki-dlya-noutbukov/ryukzak-hp-prelude-g2-156-seryy-1e7d6aa/" display="https://alsi.kz/ru/catalog/sumki-dlya-noutbukov/ryukzak-hp-prelude-g2-156-seryy-1e7d6aa/"/>
    <hyperlink ref="E1074" r:id="rId1064" tooltip="https://alsi.kz/ru/catalog/sumki-dlya-noutbukov/ryukzak-hp-prelude-pro-recycled-backpack-156-chernyy-1x644aa/" display="https://alsi.kz/ru/catalog/sumki-dlya-noutbukov/ryukzak-hp-prelude-pro-recycled-backpack-156-chernyy-1x644aa/"/>
    <hyperlink ref="E1075" r:id="rId1065" tooltip="https://alsi.kz/ru/catalog/sumki-dlya-noutbukov/ryukzak-hp-renew-travel-156-inch-backpack-2z8a3aa/" display="https://alsi.kz/ru/catalog/sumki-dlya-noutbukov/ryukzak-hp-renew-travel-156-inch-backpack-2z8a3aa/"/>
    <hyperlink ref="E1076" r:id="rId1066" tooltip="https://alsi.kz/ru/catalog/sumki-dlya-noutbukov/ryukzak-hp-travel-25-liter-156-iron-grey-laptop-backpack-6b8u4aa/" display="https://alsi.kz/ru/catalog/sumki-dlya-noutbukov/ryukzak-hp-travel-25-liter-156-iron-grey-laptop-backpack-6b8u4aa/"/>
    <hyperlink ref="E1077" r:id="rId1067" tooltip="https://alsi.kz/ru/catalog/sumki-dlya-noutbukov/ryukzak-lenovo-ideapad-gaming-modern-backpack-black-gx41h70101/" display="https://alsi.kz/ru/catalog/sumki-dlya-noutbukov/ryukzak-lenovo-ideapad-gaming-modern-backpack-black-gx41h70101/"/>
    <hyperlink ref="E1078" r:id="rId1068" tooltip="https://alsi.kz/ru/catalog/sumki-dlya-noutbukov/ryukzak-lenovo-ideapad-gaming-modern-backpack-white-gx41h71241/" display="https://alsi.kz/ru/catalog/sumki-dlya-noutbukov/ryukzak-lenovo-ideapad-gaming-modern-backpack-white-gx41h71241/"/>
    <hyperlink ref="E1079" r:id="rId1069" tooltip="https://alsi.kz/ru/catalog/sumki-dlya-noutbukov/ryukzak-lenovo-laptop-casual-backpack-b210-156-seryy-4x40t84058/" display="https://alsi.kz/ru/catalog/sumki-dlya-noutbukov/ryukzak-lenovo-laptop-casual-backpack-b210-156-seryy-4x40t84058/"/>
    <hyperlink ref="E1080" r:id="rId1070" tooltip="https://alsi.kz/ru/catalog/sumki-dlya-noutbukov/ryukzak-lenovo-laptop-casual-backpack-b210-156-chernyy-4x40t84059/" display="https://alsi.kz/ru/catalog/sumki-dlya-noutbukov/ryukzak-lenovo-laptop-casual-backpack-b210-156-chernyy-4x40t84059/"/>
    <hyperlink ref="E1081" r:id="rId1071" tooltip="https://alsi.kz/ru/catalog/sumki-dlya-noutbukov/ryukzak-lenovo-legion-active-gaming-backpack-gx41c86982/" display="https://alsi.kz/ru/catalog/sumki-dlya-noutbukov/ryukzak-lenovo-legion-active-gaming-backpack-gx41c86982/"/>
    <hyperlink ref="E1082" r:id="rId1072" tooltip="https://alsi.kz/ru/catalog/sumki-dlya-noutbukov/ryukzak-lenovo-legion-armored-backpack-ii-17-gx40v10007/" display="https://alsi.kz/ru/catalog/sumki-dlya-noutbukov/ryukzak-lenovo-legion-armored-backpack-ii-17-gx40v10007/"/>
    <hyperlink ref="E1083" r:id="rId1073" tooltip="https://alsi.kz/ru/catalog/sumki-dlya-noutbukov/ryukzak-lenovo-thinkpad-basic-backpack-156-4x40k09936/" display="https://alsi.kz/ru/catalog/sumki-dlya-noutbukov/ryukzak-lenovo-thinkpad-basic-backpack-156-4x40k09936/"/>
    <hyperlink ref="E1084" r:id="rId1074" tooltip="https://alsi.kz/ru/catalog/sumki-dlya-noutbukov/ryukzak-lenovo-thinkpad-professional-156-backpack-4x40q26383/" display="https://alsi.kz/ru/catalog/sumki-dlya-noutbukov/ryukzak-lenovo-thinkpad-professional-156-backpack-4x40q26383/"/>
    <hyperlink ref="E1085" r:id="rId1075" tooltip="https://alsi.kz/ru/catalog/sumki-dlya-noutbukov/ryukzak-trust-gxt-1250g-hunter-gaming-173-zelenyy-kamuflyaj-23868/" display="https://alsi.kz/ru/catalog/sumki-dlya-noutbukov/ryukzak-trust-gxt-1250g-hunter-gaming-173-zelenyy-kamuflyaj-23868/"/>
    <hyperlink ref="E1086" r:id="rId1076" tooltip="https://alsi.kz/ru/catalog/sumki-dlya-noutbukov/ryukzak-dlya-noutbuka-lenovo-backpack-b210-blue-gx40q17226/" display="https://alsi.kz/ru/catalog/sumki-dlya-noutbukov/ryukzak-dlya-noutbuka-lenovo-backpack-b210-blue-gx40q17226/"/>
    <hyperlink ref="E1087" r:id="rId1077" tooltip="https://alsi.kz/ru/catalog/sumki-dlya-noutbukov/ryukzak-dlya-noutbuka-lenovo-backpack-b210-green-gx40q17228/" display="https://alsi.kz/ru/catalog/sumki-dlya-noutbukov/ryukzak-dlya-noutbuka-lenovo-backpack-b210-green-gx40q17228/"/>
    <hyperlink ref="E1088" r:id="rId1078" tooltip="https://alsi.kz/ru/catalog/sumki-dlya-noutbukov/ryukzak-dlya-noutbuka-lenovo-backpack-b210-grey-gx40q17227/" display="https://alsi.kz/ru/catalog/sumki-dlya-noutbukov/ryukzak-dlya-noutbuka-lenovo-backpack-b210-grey-gx40q17227/"/>
    <hyperlink ref="E1089" r:id="rId1079" tooltip="https://alsi.kz/ru/catalog/sumki-dlya-noutbukov/ryukzak-dlya-noutbuka-lenovo-laptop-156-ideapad-gaming-backpack-gx40z24050/" display="https://alsi.kz/ru/catalog/sumki-dlya-noutbukov/ryukzak-dlya-noutbuka-lenovo-laptop-156-ideapad-gaming-backpack-gx40z24050/"/>
    <hyperlink ref="E1090" r:id="rId1080" tooltip="https://alsi.kz/ru/catalog/sumki-dlya-noutbukov/ryukzak-dlya-noutbuka-lenovo-laptop-156-laptop-urban-backpack-b530-gx40x54261/" display="https://alsi.kz/ru/catalog/sumki-dlya-noutbukov/ryukzak-dlya-noutbuka-lenovo-laptop-156-laptop-urban-backpack-b530-gx40x54261/"/>
    <hyperlink ref="E1091" r:id="rId1081" tooltip="https://alsi.kz/ru/catalog/sumki-dlya-noutbukov/ryukzak-dlya-noutbuka-lenovo-laptop-urban-backpack-b730-gx40x54263/" display="https://alsi.kz/ru/catalog/sumki-dlya-noutbukov/ryukzak-dlya-noutbuka-lenovo-laptop-urban-backpack-b730-gx40x54263/"/>
    <hyperlink ref="E1092" r:id="rId1082" tooltip="https://alsi.kz/ru/catalog/sumki-dlya-noutbukov/ryukzak-dlya-noutbuka-lenovo156-backpack-b210-black-gx40q17225/" display="https://alsi.kz/ru/catalog/sumki-dlya-noutbukov/ryukzak-dlya-noutbuka-lenovo156-backpack-b210-black-gx40q17225/"/>
    <hyperlink ref="E1093" r:id="rId1083" tooltip="https://alsi.kz/ru/catalog/sumki-dlya-noutbukov/sumka-dell-essential-briefcase-15-es1520c-460-bczv/" display="https://alsi.kz/ru/catalog/sumki-dlya-noutbukov/sumka-dell-essential-briefcase-15-es1520c-460-bczv/"/>
    <hyperlink ref="E1094" r:id="rId1084" tooltip="https://alsi.kz/ru/catalog/sumki-dlya-noutbukov/sumka-dell-pro-slim-briefcase-460-bcmk/" display="https://alsi.kz/ru/catalog/sumki-dlya-noutbukov/sumka-dell-pro-slim-briefcase-460-bcmk/"/>
    <hyperlink ref="E1095" r:id="rId1085" tooltip="https://alsi.kz/ru/catalog/sumki-dlya-noutbukov/sumka-hp-europe-renew-business-3e5f8aa/" display="https://alsi.kz/ru/catalog/sumki-dlya-noutbukov/sumka-hp-europe-renew-business-3e5f8aa/"/>
    <hyperlink ref="E1096" r:id="rId1086" tooltip="https://alsi.kz/ru/catalog/sumki-dlya-noutbukov/sumka-hp-prelude-pro-156-top-load-1x645aa/" display="https://alsi.kz/ru/catalog/sumki-dlya-noutbukov/sumka-hp-prelude-pro-156-top-load-1x645aa/"/>
    <hyperlink ref="E1097" r:id="rId1087" tooltip="https://alsi.kz/ru/catalog/sumki-dlya-noutbukov/sumka-hp-professional-156-inch-laptop-bag-500s7aa/" display="https://alsi.kz/ru/catalog/sumki-dlya-noutbukov/sumka-hp-professional-156-inch-laptop-bag-500s7aa/"/>
    <hyperlink ref="E1098" r:id="rId1088" tooltip="https://alsi.kz/ru/catalog/sumki-dlya-noutbukov/sumka-hp-renew-travel-156-2z8a4aa/" display="https://alsi.kz/ru/catalog/sumki-dlya-noutbukov/sumka-hp-renew-travel-156-2z8a4aa/"/>
    <hyperlink ref="E1099" r:id="rId1089" tooltip="https://alsi.kz/ru/catalog/sumki-dlya-noutbukov/sumka-lenovo-business-casual-topload-156-4x40x54259/" display="https://alsi.kz/ru/catalog/sumki-dlya-noutbukov/sumka-lenovo-business-casual-topload-156-4x40x54259/"/>
    <hyperlink ref="E1100" r:id="rId1090" tooltip="https://alsi.kz/ru/catalog/sumki-dlya-noutbukov/sumka-lenovo-laptop-casual-toploader-t210-156-chernyy-4x40t84061/" display="https://alsi.kz/ru/catalog/sumki-dlya-noutbukov/sumka-lenovo-laptop-casual-toploader-t210-156-chernyy-4x40t84061/"/>
    <hyperlink ref="E1101" r:id="rId1091" tooltip="https://alsi.kz/ru/catalog/sumki-dlya-noutbukov/sumka-dlya-noutbuka-defender-ascetic-chernyy-26019/" display="https://alsi.kz/ru/catalog/sumki-dlya-noutbukov/sumka-dlya-noutbuka-defender-ascetic-chernyy-26019/"/>
    <hyperlink ref="E1102" r:id="rId1092" tooltip="https://alsi.kz/ru/catalog/sumki-dlya-noutbukov/sumka-dlya-noutbuka-hp-europe-prelude-pro-recycled-topload-1x645aaabb/" display="https://alsi.kz/ru/catalog/sumki-dlya-noutbukov/sumka-dlya-noutbuka-hp-europe-prelude-pro-recycled-topload-1x645aaabb/"/>
    <hyperlink ref="E1103" r:id="rId1093" tooltip="https://alsi.kz/ru/catalog/sumki-dlya-noutbukov/sumka-dlya-noutbuka-hp-europe-prelude-top-load-1e7d7aa/" display="https://alsi.kz/ru/catalog/sumki-dlya-noutbukov/sumka-dlya-noutbuka-hp-europe-prelude-top-load-1e7d7aa/"/>
    <hyperlink ref="E1104" r:id="rId1094" tooltip="https://alsi.kz/ru/catalog/sumki-dlya-noutbukov/sumka-dlya-noutbuka-lenovo-casual-toploader-t210-green-gx40q17232/" display="https://alsi.kz/ru/catalog/sumki-dlya-noutbukov/sumka-dlya-noutbuka-lenovo-casual-toploader-t210-green-gx40q17232/"/>
    <hyperlink ref="E1105" r:id="rId1095" tooltip="https://alsi.kz/ru/catalog/sumki-dlya-noutbukov/sumka-dlya-noutbuka-lenovo-laptop-urban-toploader-t530-156-gx40x54262/" display="https://alsi.kz/ru/catalog/sumki-dlya-noutbukov/sumka-dlya-noutbuka-lenovo-laptop-urban-toploader-t530-156-gx40x54262/"/>
    <hyperlink ref="E1106" r:id="rId1096" tooltip="https://alsi.kz/ru/catalog/sumki-dlya-noutbukov/sumka-dlya-noutbuka-lenovo-sleeve-14-4x40n18009/" display="https://alsi.kz/ru/catalog/sumki-dlya-noutbukov/sumka-dlya-noutbuka-lenovo-sleeve-14-4x40n18009/"/>
    <hyperlink ref="E1107" r:id="rId1097" tooltip="https://alsi.kz/ru/catalog/sumki-dlya-noutbukov/sumka-dlya-noutbuka-lenovo-thinkpad-14-professional-slim-topload-4x40w19826/" display="https://alsi.kz/ru/catalog/sumki-dlya-noutbukov/sumka-dlya-noutbuka-lenovo-thinkpad-14-professional-slim-topload-4x40w19826/"/>
    <hyperlink ref="E1108" r:id="rId1098" tooltip="https://alsi.kz/ru/catalog/sumki-dlya-noutbukov/sumka-dlya-noutbuka-lenovo-thinkpad-essential-13-14-slim-topload-4x41d97727/" display="https://alsi.kz/ru/catalog/sumki-dlya-noutbukov/sumka-dlya-noutbuka-lenovo-thinkpad-essential-13-14-slim-topload-4x41d97727/"/>
    <hyperlink ref="E1109" r:id="rId1099" tooltip="https://alsi.kz/ru/catalog/sumki-dlya-noutbukov/sumka-dlya-noutbuka-lenovo-thinkpad-essential-slim-topload-16-eco-4x41c12469/" display="https://alsi.kz/ru/catalog/sumki-dlya-noutbukov/sumka-dlya-noutbuka-lenovo-thinkpad-essential-slim-topload-16-eco-4x41c12469/"/>
    <hyperlink ref="E1110" r:id="rId1100" tooltip="https://alsi.kz/ru/catalog/sumki-dlya-noutbukov/sumka-dlya-noutbuka-lenovo-thinkpad-professional-slim-tl-4x40q26385/" display="https://alsi.kz/ru/catalog/sumki-dlya-noutbukov/sumka-dlya-noutbuka-lenovo-thinkpad-professional-slim-tl-4x40q26385/"/>
    <hyperlink ref="E1111" r:id="rId1101" tooltip="https://alsi.kz/ru/catalog/sumki-dlya-noutbukov/sumka-dlya-noutbuka-lenovo-toploader-t210-grey-gx40q17231/" display="https://alsi.kz/ru/catalog/sumki-dlya-noutbukov/sumka-dlya-noutbuka-lenovo-toploader-t210-grey-gx40q17231/"/>
    <hyperlink ref="E1112" r:id="rId1102" tooltip="https://alsi.kz/ru/catalog/sumki-dlya-noutbukov/chehol-hp-omen-transceptor-pouch-3j047aa/" display="https://alsi.kz/ru/catalog/sumki-dlya-noutbukov/chehol-hp-omen-transceptor-pouch-3j047aa/"/>
    <hyperlink ref="E1113" r:id="rId1103" tooltip="https://alsi.kz/ru/catalog/sumki-dlya-noutbukov/chehol-hp-protective-reversible-seryylilovyy-2f1w8aa/" display="https://alsi.kz/ru/catalog/sumki-dlya-noutbukov/chehol-hp-protective-reversible-seryylilovyy-2f1w8aa/"/>
    <hyperlink ref="E1114" r:id="rId1104" tooltip="https://alsi.kz/ru/catalog/sumki-dlya-noutbukov/chehol-hp-protective-reversible-seryylilovyy-2f2l6aa/" display="https://alsi.kz/ru/catalog/sumki-dlya-noutbukov/chehol-hp-protective-reversible-seryylilovyy-2f2l6aa/"/>
    <hyperlink ref="E1115" r:id="rId1105" tooltip="https://alsi.kz/ru/catalog/sumki-dlya-noutbukov/chehol-hp-protective-reversible-siniy-2f1x7aa/" display="https://alsi.kz/ru/catalog/sumki-dlya-noutbukov/chehol-hp-protective-reversible-siniy-2f1x7aa/"/>
    <hyperlink ref="E1116" r:id="rId1106" tooltip="https://alsi.kz/ru/catalog/sumki-dlya-noutbukov/chehol-lenovo-basic-sleeve-14-chernyy-4x40z26641/" display="https://alsi.kz/ru/catalog/sumki-dlya-noutbukov/chehol-lenovo-basic-sleeve-14-chernyy-4x40z26641/"/>
    <hyperlink ref="E1117" r:id="rId1107" tooltip="https://alsi.kz/ru/catalog/sumki-dlya-noutbukov/chehol-dvustoronniy-hp-protective-reversible-chernyyseryy-2f2l0aa/" display="https://alsi.kz/ru/catalog/sumki-dlya-noutbukov/chehol-dvustoronniy-hp-protective-reversible-chernyyseryy-2f2l0aa/"/>
    <hyperlink ref="E1118" r:id="rId1108" tooltip="https://alsi.kz/ru/catalog/sumki-dlya-noutbukov/chehol-dvustoronniy-hp-protective-reversible-chernyyseryy-2f2l4aa/" display="https://alsi.kz/ru/catalog/sumki-dlya-noutbukov/chehol-dvustoronniy-hp-protective-reversible-chernyyseryy-2f2l4aa/"/>
    <hyperlink ref="E1119" r:id="rId1109" tooltip="http://alsi.kz/ru/catalog/dok-stantsii/" display="http://alsi.kz/ru/catalog/dok-stantsii/"/>
    <hyperlink ref="E1120" r:id="rId1110" tooltip="https://alsi.kz/ru/catalog/dok-stantsii/dok-stanciya-dell-dock-wd19s-180w-210-azbu/" display="https://alsi.kz/ru/catalog/dok-stantsii/dok-stanciya-dell-dock-wd19s-180w-210-azbu/"/>
    <hyperlink ref="E1121" r:id="rId1111" tooltip="https://alsi.kz/ru/catalog/dok-stantsii/dok-stanciya-dell-thunderbolt-dock-wd22tb4-210-bdtd/" display="https://alsi.kz/ru/catalog/dok-stantsii/dok-stanciya-dell-thunderbolt-dock-wd22tb4-210-bdtd/"/>
    <hyperlink ref="E1122" r:id="rId1112" tooltip="https://alsi.kz/ru/catalog/dok-stantsii/dok-stanciya-hp-4k-usb-c-multiport-hub-6g842aa/" display="https://alsi.kz/ru/catalog/dok-stantsii/dok-stanciya-hp-4k-usb-c-multiport-hub-6g842aa/"/>
    <hyperlink ref="E1123" r:id="rId1113" tooltip="https://alsi.kz/ru/catalog/dok-stantsii/dok-stanciya-hp-europe-usb-c-g5-essential-dock-72c71aaabb/" display="https://alsi.kz/ru/catalog/dok-stantsii/dok-stanciya-hp-europe-usb-c-g5-essential-dock-72c71aaabb/"/>
    <hyperlink ref="E1124" r:id="rId1114" tooltip="https://alsi.kz/ru/catalog/dok-stantsii/dok-stanciya-hp-europe-usb-c-g5-essential-dock-120w---black-784q9aaabb/" display="https://alsi.kz/ru/catalog/dok-stantsii/dok-stanciya-hp-europe-usb-c-g5-essential-dock-120w---black-784q9aaabb/"/>
    <hyperlink ref="E1125" r:id="rId1115" tooltip="https://alsi.kz/ru/catalog/dok-stantsii/dok-stanciya-lenovo-thinkpad-lenovo-usb-c-mini-dock-40au0065eu/" display="https://alsi.kz/ru/catalog/dok-stantsii/dok-stanciya-lenovo-thinkpad-lenovo-usb-c-mini-dock-40au0065eu/"/>
    <hyperlink ref="E1126" r:id="rId1116" tooltip="https://alsi.kz/ru/catalog/dok-stantsii/dok-stanciya-lenovo-thinkpad-universal-thunderbolt-4-40b00135eu/" display="https://alsi.kz/ru/catalog/dok-stantsii/dok-stanciya-lenovo-thinkpad-universal-thunderbolt-4-40b00135eu/"/>
    <hyperlink ref="E1127" r:id="rId1117" tooltip="https://alsi.kz/ru/catalog/dok-stantsii/dok-stanciya-lenovo-usb-c-business-dock-eu-40b30090eu/" display="https://alsi.kz/ru/catalog/dok-stantsii/dok-stanciya-lenovo-usb-c-business-dock-eu-40b30090eu/"/>
    <hyperlink ref="E1128" r:id="rId1118" tooltip="https://alsi.kz/ru/catalog/dok-stantsii/replikator-portov-hp-europe-usb-c-mini-dock-1pm64aaac3/" display="https://alsi.kz/ru/catalog/dok-stantsii/replikator-portov-hp-europe-usb-c-mini-dock-1pm64aaac3/"/>
    <hyperlink ref="E1129" r:id="rId1119" tooltip="http://alsi.kz/ru/catalog/batarei-dlya-noutbukov-jqx/" display="http://alsi.kz/ru/catalog/batarei-dlya-noutbukov-jqx/"/>
    <hyperlink ref="E1130" r:id="rId1120" tooltip="https://alsi.kz/ru/catalog/batarei-dlya-noutbukov-jqx/hpibatnbpb450-fp09/" display="https://alsi.kz/ru/catalog/batarei-dlya-noutbukov-jqx/hpibatnbpb450-fp09/"/>
    <hyperlink ref="E1131" r:id="rId1121" tooltip="http://alsi.kz/ru/catalog/ohlajdayushchie-podstavki-kwr/" display="http://alsi.kz/ru/catalog/ohlajdayushchie-podstavki-kwr/"/>
    <hyperlink ref="E1132" r:id="rId1122" tooltip="https://alsi.kz/ru/catalog/ohlajdayushchie-podstavki-kwr/podstavka-dlya-noutbuka-defender-ns-509-29509/" display="https://alsi.kz/ru/catalog/ohlajdayushchie-podstavki-kwr/podstavka-dlya-noutbuka-defender-ns-509-29509/"/>
    <hyperlink ref="E1133" r:id="rId1123" tooltip="https://alsi.kz/ru/catalog/ohlajdayushchie-podstavki-kwr/podstavka-dlya-noutbuka-trust-gxt-278-notebook-cooling-stand-20817/" display="https://alsi.kz/ru/catalog/ohlajdayushchie-podstavki-kwr/podstavka-dlya-noutbuka-trust-gxt-278-notebook-cooling-stand-20817/"/>
    <hyperlink ref="E1134" r:id="rId1124" tooltip="http://alsi.kz/ru/catalog/audio-tehnika/" display="http://alsi.kz/ru/catalog/audio-tehnika/"/>
    <hyperlink ref="E1135" r:id="rId1125" tooltip="http://alsi.kz/ru/catalog/garnitura-j2v/" display="http://alsi.kz/ru/catalog/garnitura-j2v/"/>
    <hyperlink ref="E1136" r:id="rId1126" tooltip="https://alsi.kz/ru/catalog/garnitura-j2v/jabra-stealth-uc-ms-5578-230-309/" display="https://alsi.kz/ru/catalog/garnitura-j2v/jabra-stealth-uc-ms-5578-230-309/"/>
    <hyperlink ref="E1137" r:id="rId1127" tooltip="https://alsi.kz/ru/catalog/garnitura-j2v/marvo-hg9046-provodnye-igrovye-naushniki-enhg9046/" display="https://alsi.kz/ru/catalog/garnitura-j2v/marvo-hg9046-provodnye-igrovye-naushniki-enhg9046/"/>
    <hyperlink ref="E1138" r:id="rId1128" tooltip="https://alsi.kz/ru/catalog/garnitura-j2v/marvo-hg9052-provodnye-igrovye-naushniki-enhg9052/" display="https://alsi.kz/ru/catalog/garnitura-j2v/marvo-hg9052-provodnye-igrovye-naushniki-enhg9052/"/>
    <hyperlink ref="E1139" r:id="rId1129" tooltip="https://alsi.kz/ru/catalog/garnitura-j2v/marvo-hg9053-provodnye-igrovye-naushniki-enhg9053/" display="https://alsi.kz/ru/catalog/garnitura-j2v/marvo-hg9053-provodnye-igrovye-naushniki-enhg9053/"/>
    <hyperlink ref="E1140" r:id="rId1130" tooltip="https://alsi.kz/ru/catalog/garnitura-j2v/garnitura-edifier-g33-chernyy-g33-black/" display="https://alsi.kz/ru/catalog/garnitura-j2v/garnitura-edifier-g33-chernyy-g33-black/"/>
    <hyperlink ref="E1141" r:id="rId1131" tooltip="https://alsi.kz/ru/catalog/garnitura-j2v/garnitura-edifier-g33bt-seryy-g33bt/" display="https://alsi.kz/ru/catalog/garnitura-j2v/garnitura-edifier-g33bt-seryy-g33bt/"/>
    <hyperlink ref="E1142" r:id="rId1132" tooltip="https://alsi.kz/ru/catalog/garnitura-j2v/garnitura-edifier-gx-seryy-gx-grey/" display="https://alsi.kz/ru/catalog/garnitura-j2v/garnitura-edifier-gx-seryy-gx-grey/"/>
    <hyperlink ref="E1143" r:id="rId1133" tooltip="https://alsi.kz/ru/catalog/garnitura-j2v/garnitura-edifier-x2-belyy-x2-white/" display="https://alsi.kz/ru/catalog/garnitura-j2v/garnitura-edifier-x2-belyy-x2-white/"/>
    <hyperlink ref="E1144" r:id="rId1134" tooltip="https://alsi.kz/ru/catalog/garnitura-j2v/garnitura-edifier-x3-chernyy-x3-black/" display="https://alsi.kz/ru/catalog/garnitura-j2v/garnitura-edifier-x3-chernyy-x3-black/"/>
    <hyperlink ref="E1145" r:id="rId1135" tooltip="https://alsi.kz/ru/catalog/garnitura-j2v/garnitura-genius-hs-05a-hs-05a/" display="https://alsi.kz/ru/catalog/garnitura-j2v/garnitura-genius-hs-05a-hs-05a/"/>
    <hyperlink ref="E1146" r:id="rId1136" tooltip="https://alsi.kz/ru/catalog/garnitura-j2v/garnitura-genius-hs-400a-hs-400a/" display="https://alsi.kz/ru/catalog/garnitura-j2v/garnitura-genius-hs-400a-hs-400a/"/>
    <hyperlink ref="E1147" r:id="rId1137" tooltip="https://alsi.kz/ru/catalog/garnitura-j2v/garnitura-jabra-evolve-65-se-link380a-ms-mono-6593-833-309/" display="https://alsi.kz/ru/catalog/garnitura-j2v/garnitura-jabra-evolve-65-se-link380a-ms-mono-6593-833-309/"/>
    <hyperlink ref="E1148" r:id="rId1138" tooltip="https://alsi.kz/ru/catalog/garnitura-j2v/garnitura-jabra-evolve2-40-se-usb-a-ms-stereo-24189-999-999/" display="https://alsi.kz/ru/catalog/garnitura-j2v/garnitura-jabra-evolve2-40-se-usb-a-ms-stereo-24189-999-999/"/>
    <hyperlink ref="E1149" r:id="rId1139" tooltip="https://alsi.kz/ru/catalog/garnitura-j2v/garnitura-lenovo-legion-h300-stereo-gaming-headset-gxd0t69863/" display="https://alsi.kz/ru/catalog/garnitura-j2v/garnitura-lenovo-legion-h300-stereo-gaming-headset-gxd0t69863/"/>
    <hyperlink ref="E1150" r:id="rId1140" tooltip="https://alsi.kz/ru/catalog/garnitura-j2v/garnitura-patriot-viper-v330-pv3302jmk/" display="https://alsi.kz/ru/catalog/garnitura-j2v/garnitura-patriot-viper-v330-pv3302jmk/"/>
    <hyperlink ref="E1151" r:id="rId1141" tooltip="https://alsi.kz/ru/catalog/garnitura-j2v/garnitura-patriot-viper-v360-pv3607umlk/" display="https://alsi.kz/ru/catalog/garnitura-j2v/garnitura-patriot-viper-v360-pv3607umlk/"/>
    <hyperlink ref="E1152" r:id="rId1142" tooltip="https://alsi.kz/ru/catalog/garnitura-j2v/garnitura-rapoo-h100-h100/" display="https://alsi.kz/ru/catalog/garnitura-j2v/garnitura-rapoo-h100-h100/"/>
    <hyperlink ref="E1153" r:id="rId1143" tooltip="https://alsi.kz/ru/catalog/garnitura-j2v/garnitura-dlya-telefonov-jabra-biz-1500-mono-qd-1513-0154/" display="https://alsi.kz/ru/catalog/garnitura-j2v/garnitura-dlya-telefonov-jabra-biz-1500-mono-qd-1513-0154/"/>
    <hyperlink ref="E1154" r:id="rId1144" tooltip="https://alsi.kz/ru/catalog/garnitura-j2v/provodnaya-garnitura-jabra-biz-2300-mono-qd-2303-820-104/" display="https://alsi.kz/ru/catalog/garnitura-j2v/provodnaya-garnitura-jabra-biz-2300-mono-qd-2303-820-104/"/>
    <hyperlink ref="E1155" r:id="rId1145" tooltip="https://alsi.kz/ru/catalog/garnitura-j2v/provodnaya-garnitura-jabra-biz-2300-mono-usb-2393-823-109/" display="https://alsi.kz/ru/catalog/garnitura-j2v/provodnaya-garnitura-jabra-biz-2300-mono-usb-2393-823-109/"/>
    <hyperlink ref="E1156" r:id="rId1146" tooltip="https://alsi.kz/ru/catalog/garnitura-j2v/provodnaya-garnitura-jabra-biz-2300-mono-usb-2393-829-109/" display="https://alsi.kz/ru/catalog/garnitura-j2v/provodnaya-garnitura-jabra-biz-2300-mono-usb-2393-829-109/"/>
    <hyperlink ref="E1157" r:id="rId1147" tooltip="https://alsi.kz/ru/catalog/garnitura-j2v/provodnaya-garnitura-jabra-evolve-20-ms-stereo-usb-4999-823-109/" display="https://alsi.kz/ru/catalog/garnitura-j2v/provodnaya-garnitura-jabra-evolve-20-ms-stereo-usb-4999-823-109/"/>
    <hyperlink ref="E1158" r:id="rId1148" tooltip="https://alsi.kz/ru/catalog/garnitura-j2v/garnitura-dlya-koll-centra-jabra-20-stereo-ms-usb-c-chernyy-4999-823-189/" display="https://alsi.kz/ru/catalog/garnitura-j2v/garnitura-dlya-koll-centra-jabra-20-stereo-ms-usb-c-chernyy-4999-823-189/"/>
    <hyperlink ref="E1159" r:id="rId1149" tooltip="https://alsi.kz/ru/catalog/garnitura-j2v/jabra-evolve-30-ii-ms-5393-823-309/" display="https://alsi.kz/ru/catalog/garnitura-j2v/jabra-evolve-30-ii-ms-5393-823-309/"/>
    <hyperlink ref="E1160" r:id="rId1150" tooltip="https://alsi.kz/ru/catalog/garnitura-j2v/stereogarnitura-dlya-voip-jabra-evolve-30-ii-ms-stereo-usb-5399-823-309/" display="https://alsi.kz/ru/catalog/garnitura-j2v/stereogarnitura-dlya-voip-jabra-evolve-30-ii-ms-stereo-usb-5399-823-309/"/>
    <hyperlink ref="E1161" r:id="rId1151" tooltip="https://alsi.kz/ru/catalog/garnitura-j2v/usb-garnitura-jabra-evolve-40-ms-mono-6393-823-109/" display="https://alsi.kz/ru/catalog/garnitura-j2v/usb-garnitura-jabra-evolve-40-ms-mono-6393-823-109/"/>
    <hyperlink ref="E1162" r:id="rId1152" tooltip="https://alsi.kz/ru/catalog/garnitura-j2v/usb-garnitura-jabra-evolve-40-ms-stereo-6399-823-109/" display="https://alsi.kz/ru/catalog/garnitura-j2v/usb-garnitura-jabra-evolve-40-ms-stereo-6399-823-109/"/>
    <hyperlink ref="E1163" r:id="rId1153" tooltip="https://alsi.kz/ru/catalog/garnitura-j2v/garnitura-dlya-koll-centra-jabra-evolve-65-se-stereo-ms-link380a-6599-833-309/" display="https://alsi.kz/ru/catalog/garnitura-j2v/garnitura-dlya-koll-centra-jabra-evolve-65-se-stereo-ms-link380a-6599-833-309/"/>
    <hyperlink ref="E1164" r:id="rId1154" tooltip="https://alsi.kz/ru/catalog/garnitura-j2v/garnitura-dlya-koll-centra-jabra-evolve-75-se-stereo-ms-link380a-7599-842-109/" display="https://alsi.kz/ru/catalog/garnitura-j2v/garnitura-dlya-koll-centra-jabra-evolve-75-se-stereo-ms-link380a-7599-842-109/"/>
    <hyperlink ref="E1165" r:id="rId1155" tooltip="https://alsi.kz/ru/catalog/garnitura-j2v/jabra-evolve2-30-usb-a-ms-stereo-23089-999-979/" display="https://alsi.kz/ru/catalog/garnitura-j2v/jabra-evolve2-30-usb-a-ms-stereo-23089-999-979/"/>
    <hyperlink ref="E1166" r:id="rId1156" tooltip="https://alsi.kz/ru/catalog/garnitura-j2v/jabra-evolve2-40-ms-mono-24089-899-999/" display="https://alsi.kz/ru/catalog/garnitura-j2v/jabra-evolve2-40-ms-mono-24089-899-999/"/>
    <hyperlink ref="E1167" r:id="rId1157" tooltip="https://alsi.kz/ru/catalog/garnitura-j2v/garnitura-dlya-koll-centra-jabra-evolve2-55-stereo-ms-link380a--chernyy-25599-999-999/" display="https://alsi.kz/ru/catalog/garnitura-j2v/garnitura-dlya-koll-centra-jabra-evolve2-55-stereo-ms-link380a--chernyy-25599-999-999/"/>
    <hyperlink ref="E1168" r:id="rId1158" tooltip="https://alsi.kz/ru/catalog/garnitura-j2v/jabra-evolve2-65-link380a-ms-stereo-black-26599-999-999/" display="https://alsi.kz/ru/catalog/garnitura-j2v/jabra-evolve2-65-link380a-ms-stereo-black-26599-999-999/"/>
    <hyperlink ref="E1169" r:id="rId1159" tooltip="https://alsi.kz/ru/catalog/garnitura-j2v/garnitura-dlya-koll-centra-jabra-evolve2-65-link380c-stereo-ms-bluetooth-chernyy-26599-999-899/" display="https://alsi.kz/ru/catalog/garnitura-j2v/garnitura-dlya-koll-centra-jabra-evolve2-65-link380c-stereo-ms-bluetooth-chernyy-26599-999-899/"/>
    <hyperlink ref="E1170" r:id="rId1160" tooltip="https://alsi.kz/ru/catalog/garnitura-j2v/garnitura-dlya-koll-centra-jabra-evolve2-75-ms-stereo--link-380c-chernyy-27599-999-899/" display="https://alsi.kz/ru/catalog/garnitura-j2v/garnitura-dlya-koll-centra-jabra-evolve2-75-ms-stereo--link-380c-chernyy-27599-999-899/"/>
    <hyperlink ref="E1171" r:id="rId1161" tooltip="https://alsi.kz/ru/catalog/garnitura-j2v/jabra-evolve2-85-link380a-ms-stereo-black-28599-999-999/" display="https://alsi.kz/ru/catalog/garnitura-j2v/jabra-evolve2-85-link380a-ms-stereo-black-28599-999-999/"/>
    <hyperlink ref="E1172" r:id="rId1162" tooltip="https://alsi.kz/ru/catalog/garnitura-j2v/naushniki-edifier-w820nb-chernyy-w820nb/" display="https://alsi.kz/ru/catalog/garnitura-j2v/naushniki-edifier-w820nb-chernyy-w820nb/"/>
    <hyperlink ref="E1173" r:id="rId1163" tooltip="https://alsi.kz/ru/catalog/garnitura-j2v/naushniki-edifier-w820nb-seryy-w820nb/" display="https://alsi.kz/ru/catalog/garnitura-j2v/naushniki-edifier-w820nb-seryy-w820nb/"/>
    <hyperlink ref="E1174" r:id="rId1164" tooltip="https://alsi.kz/ru/catalog/garnitura-j2v/naushniki-hp-europe-usb-g2-stereo-428k6aa/" display="https://alsi.kz/ru/catalog/garnitura-j2v/naushniki-hp-europe-usb-g2-stereo-428k6aa/"/>
    <hyperlink ref="E1175" r:id="rId1165" tooltip="https://alsi.kz/ru/catalog/garnitura-j2v/igrovye-naushniki-hp-pavilion-gaming-400-35-minijack-chernyy-4bx31aa/" display="https://alsi.kz/ru/catalog/garnitura-j2v/igrovye-naushniki-hp-pavilion-gaming-400-35-minijack-chernyy-4bx31aa/"/>
    <hyperlink ref="E1176" r:id="rId1166" tooltip="https://alsi.kz/ru/catalog/garnitura-j2v/naushniki-jabra-evolve-80-7899-823-109/" display="https://alsi.kz/ru/catalog/garnitura-j2v/naushniki-jabra-evolve-80-7899-823-109/"/>
    <hyperlink ref="E1177" r:id="rId1167" tooltip="https://alsi.kz/ru/catalog/garnitura-j2v/naushniki-lenovo-legion-h500-stereo-gaming-headset-gxd0t69864/" display="https://alsi.kz/ru/catalog/garnitura-j2v/naushniki-lenovo-legion-h500-stereo-gaming-headset-gxd0t69864/"/>
    <hyperlink ref="E1178" r:id="rId1168" tooltip="http://alsi.kz/ru/catalog/aksessuary-dlya-garnitur-kh7/" display="http://alsi.kz/ru/catalog/aksessuary-dlya-garnitur-kh7/"/>
    <hyperlink ref="E1179" r:id="rId1169" tooltip="https://alsi.kz/ru/catalog/aksessuary-dlya-garnitur-kh7/adapter-jabralink-860-860-09-1ih/" display="https://alsi.kz/ru/catalog/aksessuary-dlya-garnitur-kh7/adapter-jabralink-860-860-09-1ih/"/>
    <hyperlink ref="E1180" r:id="rId1170" tooltip="https://alsi.kz/ru/catalog/aksessuary-dlya-garnitur-kh7/zaryadnoe-ustroystvo-jabra-evolve-65-14207-39/" display="https://alsi.kz/ru/catalog/aksessuary-dlya-garnitur-kh7/zaryadnoe-ustroystvo-jabra-evolve-65-14207-39/"/>
    <hyperlink ref="E1181" r:id="rId1171" tooltip="https://alsi.kz/ru/catalog/aksessuary-dlya-garnitur-kh7/perehodnik-rj10-na-25-mm-8800-00-75/" display="https://alsi.kz/ru/catalog/aksessuary-dlya-garnitur-kh7/perehodnik-rj10-na-25-mm-8800-00-75/"/>
    <hyperlink ref="E1182" r:id="rId1172" tooltip="https://alsi.kz/ru/catalog/aksessuary-dlya-garnitur-kh7/shnur-perehodnik-jabra-pc-cord-1x35mm-8800-01-102/" display="https://alsi.kz/ru/catalog/aksessuary-dlya-garnitur-kh7/shnur-perehodnik-jabra-pc-cord-1x35mm-8800-01-102/"/>
    <hyperlink ref="E1183" r:id="rId1173" tooltip="https://alsi.kz/ru/catalog/aksessuary-dlya-garnitur-kh7/usb-kabel-dlya-garnitury-jabra-link-230-230-09/" display="https://alsi.kz/ru/catalog/aksessuary-dlya-garnitur-kh7/usb-kabel-dlya-garnitury-jabra-link-230-230-09/"/>
    <hyperlink ref="E1184" r:id="rId1174" tooltip="https://alsi.kz/ru/catalog/aksessuary-dlya-garnitur-kh7/jabra-link-265-265-09/" display="https://alsi.kz/ru/catalog/aksessuary-dlya-garnitur-kh7/jabra-link-265-265-09/"/>
    <hyperlink ref="E1185" r:id="rId1175" tooltip="https://alsi.kz/ru/catalog/aksessuary-dlya-garnitur-kh7/shnur-perehodnik-jabra-supervisor-cord-8800-02-01/" display="https://alsi.kz/ru/catalog/aksessuary-dlya-garnitur-kh7/shnur-perehodnik-jabra-supervisor-cord-8800-02-01/"/>
    <hyperlink ref="E1186" r:id="rId1176" tooltip="https://alsi.kz/ru/catalog/aksessuary-dlya-garnitur-kh7/universalnyy-shnur-perehodnik-qd-na-rj22-88001-99/" display="https://alsi.kz/ru/catalog/aksessuary-dlya-garnitur-kh7/universalnyy-shnur-perehodnik-qd-na-rj22-88001-99/"/>
    <hyperlink ref="E1187" r:id="rId1177" tooltip="https://alsi.kz/ru/catalog/aksessuary-dlya-garnitur-kh7/perehodnik-smart-cord-kabel-jabra-gn1216-88001-04/" display="https://alsi.kz/ru/catalog/aksessuary-dlya-garnitur-kh7/perehodnik-smart-cord-kabel-jabra-gn1216-88001-04/"/>
    <hyperlink ref="E1188" r:id="rId1178" tooltip="https://alsi.kz/ru/catalog/aksessuary-dlya-garnitur-kh7/leather-cushion-evolve-20-65-14101-46/" display="https://alsi.kz/ru/catalog/aksessuary-dlya-garnitur-kh7/leather-cushion-evolve-20-65-14101-46/"/>
    <hyperlink ref="E1189" r:id="rId1179" tooltip="https://alsi.kz/ru/catalog/aksessuary-dlya-garnitur-kh7/jabra-panacast-50-table-stand-black-14207-70/" display="https://alsi.kz/ru/catalog/aksessuary-dlya-garnitur-kh7/jabra-panacast-50-table-stand-black-14207-70/"/>
    <hyperlink ref="E1190" r:id="rId1180" tooltip="https://alsi.kz/ru/catalog/aksessuary-dlya-garnitur-kh7/clothing-clip-14101-39/" display="https://alsi.kz/ru/catalog/aksessuary-dlya-garnitur-kh7/clothing-clip-14101-39/"/>
    <hyperlink ref="E1191" r:id="rId1181" tooltip="https://alsi.kz/ru/catalog/aksessuary-dlya-garnitur-kh7/usilitel-zvuka-jabra-gn1200-cc-88011-99/" display="https://alsi.kz/ru/catalog/aksessuary-dlya-garnitur-kh7/usilitel-zvuka-jabra-gn1200-cc-88011-99/"/>
    <hyperlink ref="E1192" r:id="rId1182" tooltip="http://alsi.kz/ru/catalog/spikerfony/" display="http://alsi.kz/ru/catalog/spikerfony/"/>
    <hyperlink ref="E1193" r:id="rId1183" tooltip="https://alsi.kz/ru/catalog/spikerfony/besprovodnoy-spikerfon-jabra-speak-510-ms-7510-309/" display="https://alsi.kz/ru/catalog/spikerfony/besprovodnoy-spikerfon-jabra-speak-510-ms-7510-309/"/>
    <hyperlink ref="E1194" r:id="rId1184" tooltip="https://alsi.kz/ru/catalog/spikerfony/besprovodnoy-spikerfon-jabra-speak-510-ms-7510-109/" display="https://alsi.kz/ru/catalog/spikerfony/besprovodnoy-spikerfon-jabra-speak-510-ms-7510-109/"/>
    <hyperlink ref="E1195" r:id="rId1185" tooltip="https://alsi.kz/ru/catalog/spikerfony/jabra-speak-750-7700-309/" display="https://alsi.kz/ru/catalog/spikerfony/jabra-speak-750-7700-309/"/>
    <hyperlink ref="E1196" r:id="rId1186" tooltip="https://alsi.kz/ru/catalog/spikerfony/besprovodnoy-spikerfon-jabra-speak-810-ms-7810-109/" display="https://alsi.kz/ru/catalog/spikerfony/besprovodnoy-spikerfon-jabra-speak-810-ms-7810-109/"/>
    <hyperlink ref="E1197" r:id="rId1187" tooltip="https://alsi.kz/ru/catalog/spikerfony/spikerfon-jabra-speak2-40-ms-teams-2740-109/" display="https://alsi.kz/ru/catalog/spikerfony/spikerfon-jabra-speak2-40-ms-teams-2740-109/"/>
    <hyperlink ref="E1198" r:id="rId1188" tooltip="https://alsi.kz/ru/catalog/spikerfony/spikerfon-jabra-speak2-55-ms-teams-2755-109/" display="https://alsi.kz/ru/catalog/spikerfony/spikerfon-jabra-speak2-55-ms-teams-2755-109/"/>
    <hyperlink ref="E1199" r:id="rId1189" tooltip="https://alsi.kz/ru/catalog/spikerfony/spikerfon-jabra-speak2-75-ms-teams-2775-109/" display="https://alsi.kz/ru/catalog/spikerfony/spikerfon-jabra-speak2-75-ms-teams-2775-109/"/>
    <hyperlink ref="E1200" r:id="rId1190" tooltip="https://alsi.kz/ru/catalog/spikerfony/spikerfon-jabra-speak2-75-ms-teams-link-380a-2775-319/" display="https://alsi.kz/ru/catalog/spikerfony/spikerfon-jabra-speak2-75-ms-teams-link-380a-2775-319/"/>
    <hyperlink ref="E1201" r:id="rId1191" tooltip="https://alsi.kz/ru/catalog/spikerfony/spikerfon-jabra-speak2-75-ms-teams-link-380c-2775-329/" display="https://alsi.kz/ru/catalog/spikerfony/spikerfon-jabra-speak2-75-ms-teams-link-380c-2775-329/"/>
    <hyperlink ref="E1202" r:id="rId1192" tooltip="http://alsi.kz/ru/catalog/batareyki-i-zaryadnye-ustroystva-axz/" display="http://alsi.kz/ru/catalog/batareyki-i-zaryadnye-ustroystva-axz/"/>
    <hyperlink ref="E1203" r:id="rId1193" tooltip="http://alsi.kz/ru/catalog/akkumulyatornye-batareyki/" display="http://alsi.kz/ru/catalog/akkumulyatornye-batareyki/"/>
    <hyperlink ref="E1204" r:id="rId1194" tooltip="https://alsi.kz/ru/catalog/akkumulyatornye-batareyki/akkumulyator-sonnenschein-a412100-a-a412100-a/" display="https://alsi.kz/ru/catalog/akkumulyatornye-batareyki/akkumulyator-sonnenschein-a412100-a-a412100-a/"/>
    <hyperlink ref="E1205" r:id="rId1195" tooltip="https://alsi.kz/ru/catalog/akkumulyatornye-batareyki/akkumulyator-sonnenschein-a41265-g6-a41265-g6/" display="https://alsi.kz/ru/catalog/akkumulyatornye-batareyki/akkumulyator-sonnenschein-a41265-g6-a41265-g6/"/>
    <hyperlink ref="E1206" r:id="rId1196" tooltip="https://alsi.kz/ru/catalog/akkumulyatornye-batareyki/akkumulyator-ventura-gp-12-26-gp-12-26/" display="https://alsi.kz/ru/catalog/akkumulyatornye-batareyki/akkumulyator-ventura-gp-12-26-gp-12-26/"/>
    <hyperlink ref="E1207" r:id="rId1197" tooltip="http://alsi.kz/ru/catalog/elektropitanie/" display="http://alsi.kz/ru/catalog/elektropitanie/"/>
    <hyperlink ref="E1208" r:id="rId1198" tooltip="http://alsi.kz/ru/catalog/istochniki-bespereboynogo-pitaniya-r8h/" display="http://alsi.kz/ru/catalog/istochniki-bespereboynogo-pitaniya-r8h/"/>
    <hyperlink ref="E1209" r:id="rId1199" tooltip="https://alsi.kz/ru/catalog/istochniki-bespereboynogo-pitaniya-r8h/ibp-apc-be650g2-gr230v1-usb-charging-port-8-schukocee77-outlets-2-surge-be650g2-gr/" display="https://alsi.kz/ru/catalog/istochniki-bespereboynogo-pitaniya-r8h/ibp-apc-be650g2-gr230v1-usb-charging-port-8-schukocee77-outlets-2-surge-be650g2-gr/"/>
    <hyperlink ref="E1210" r:id="rId1200" tooltip="https://alsi.kz/ru/catalog/istochniki-bespereboynogo-pitaniya-r8h/ibp-apc-be650g2-rs-be650g2-rs/" display="https://alsi.kz/ru/catalog/istochniki-bespereboynogo-pitaniya-r8h/ibp-apc-be650g2-rs-be650g2-rs/"/>
    <hyperlink ref="E1211" r:id="rId1201" tooltip="https://alsi.kz/ru/catalog/istochniki-bespereboynogo-pitaniya-r8h/ibp-apc-be850g2-gr-be850g2-gr/" display="https://alsi.kz/ru/catalog/istochniki-bespereboynogo-pitaniya-r8h/ibp-apc-be850g2-gr-be850g2-gr/"/>
    <hyperlink ref="E1212" r:id="rId1202" tooltip="https://alsi.kz/ru/catalog/istochniki-bespereboynogo-pitaniya-r8h/ibp-apc-bv1000i-gr-bv1000i-gr/" display="https://alsi.kz/ru/catalog/istochniki-bespereboynogo-pitaniya-r8h/ibp-apc-bv1000i-gr-bv1000i-gr/"/>
    <hyperlink ref="E1213" r:id="rId1203" tooltip="https://alsi.kz/ru/catalog/istochniki-bespereboynogo-pitaniya-r8h/ibp-apc-bv650i-gr-bv650i-gr/" display="https://alsi.kz/ru/catalog/istochniki-bespereboynogo-pitaniya-r8h/ibp-apc-bv650i-gr-bv650i-gr/"/>
    <hyperlink ref="E1214" r:id="rId1204" tooltip="https://alsi.kz/ru/catalog/istochniki-bespereboynogo-pitaniya-r8h/ibp-apc-bv800i-gr-bv800i-gr/" display="https://alsi.kz/ru/catalog/istochniki-bespereboynogo-pitaniya-r8h/ibp-apc-bv800i-gr-bv800i-gr/"/>
    <hyperlink ref="E1215" r:id="rId1205" tooltip="https://alsi.kz/ru/catalog/istochniki-bespereboynogo-pitaniya-r8h/ibp-apc-bvx700li-gr-230v-avr-schuko-sockets-bvx700li-gr/" display="https://alsi.kz/ru/catalog/istochniki-bespereboynogo-pitaniya-r8h/ibp-apc-bvx700li-gr-230v-avr-schuko-sockets-bvx700li-gr/"/>
    <hyperlink ref="E1216" r:id="rId1206" tooltip="https://alsi.kz/ru/catalog/istochniki-bespereboynogo-pitaniya-r8h/ibp-apc-bvx900li-gr-230v-avr-schuko-sockets-bvx900li-gr/" display="https://alsi.kz/ru/catalog/istochniki-bespereboynogo-pitaniya-r8h/ibp-apc-bvx900li-gr-230v-avr-schuko-sockets-bvx900li-gr/"/>
    <hyperlink ref="E1217" r:id="rId1207" tooltip="https://alsi.kz/ru/catalog/istochniki-bespereboynogo-pitaniya-r8h/ibp-apc-bx1600mi-gr-bx1600mi-gr/" display="https://alsi.kz/ru/catalog/istochniki-bespereboynogo-pitaniya-r8h/ibp-apc-bx1600mi-gr-bx1600mi-gr/"/>
    <hyperlink ref="E1218" r:id="rId1208" tooltip="https://alsi.kz/ru/catalog/istochniki-bespereboynogo-pitaniya-r8h/ibp-apc-bx2200mi-gr-bx2200mi-gr/" display="https://alsi.kz/ru/catalog/istochniki-bespereboynogo-pitaniya-r8h/ibp-apc-bx2200mi-gr-bx2200mi-gr/"/>
    <hyperlink ref="E1219" r:id="rId1209" tooltip="https://alsi.kz/ru/catalog/istochniki-bespereboynogo-pitaniya-r8h/ibp-apc-bx750mi-gr-bx750mi-gr/" display="https://alsi.kz/ru/catalog/istochniki-bespereboynogo-pitaniya-r8h/ibp-apc-bx750mi-gr-bx750mi-gr/"/>
    <hyperlink ref="E1220" r:id="rId1210" tooltip="https://alsi.kz/ru/catalog/istochniki-bespereboynogo-pitaniya-r8h/ibp-apc-bx950mi-gr-bx950mi-gr/" display="https://alsi.kz/ru/catalog/istochniki-bespereboynogo-pitaniya-r8h/ibp-apc-bx950mi-gr-bx950mi-gr/"/>
    <hyperlink ref="E1221" r:id="rId1211" tooltip="https://alsi.kz/ru/catalog/istochniki-bespereboynogo-pitaniya-r8h/ibp-apc-e3sups20khb-e3sups20khb/" display="https://alsi.kz/ru/catalog/istochniki-bespereboynogo-pitaniya-r8h/ibp-apc-e3sups20khb-e3sups20khb/"/>
    <hyperlink ref="E1222" r:id="rId1212" tooltip="https://alsi.kz/ru/catalog/istochniki-bespereboynogo-pitaniya-r8h/ibp-apc-easy-ups-interaktivnaya-650-va--375-vt-tower-iec-lcd-bv650i/" display="https://alsi.kz/ru/catalog/istochniki-bespereboynogo-pitaniya-r8h/ibp-apc-easy-ups-interaktivnaya-650-va--375-vt-tower-iec-lcd-bv650i/"/>
    <hyperlink ref="E1223" r:id="rId1213" tooltip="https://alsi.kz/ru/catalog/istochniki-bespereboynogo-pitaniya-r8h/ibp-apc-smc1000ic-lcd-230v-with-smartconnect-smc1000ic/" display="https://alsi.kz/ru/catalog/istochniki-bespereboynogo-pitaniya-r8h/ibp-apc-smc1000ic-lcd-230v-with-smartconnect-smc1000ic/"/>
    <hyperlink ref="E1224" r:id="rId1214" tooltip="https://alsi.kz/ru/catalog/istochniki-bespereboynogo-pitaniya-r8h/ibp-apc-smc1500i-smc1500i/" display="https://alsi.kz/ru/catalog/istochniki-bespereboynogo-pitaniya-r8h/ibp-apc-smc1500i-smc1500i/"/>
    <hyperlink ref="E1225" r:id="rId1215" tooltip="https://alsi.kz/ru/catalog/istochniki-bespereboynogo-pitaniya-r8h/ibp-apc-smc1500ic-lcd-230v-with-smartconnect-smc1500ic/" display="https://alsi.kz/ru/catalog/istochniki-bespereboynogo-pitaniya-r8h/ibp-apc-smc1500ic-lcd-230v-with-smartconnect-smc1500ic/"/>
    <hyperlink ref="E1226" r:id="rId1216" tooltip="https://alsi.kz/ru/catalog/istochniki-bespereboynogo-pitaniya-r8h/ibp-apc-smc3000rmi2u-smc3000rmi2u/" display="https://alsi.kz/ru/catalog/istochniki-bespereboynogo-pitaniya-r8h/ibp-apc-smc3000rmi2u-smc3000rmi2u/"/>
    <hyperlink ref="E1227" r:id="rId1217" tooltip="https://alsi.kz/ru/catalog/istochniki-bespereboynogo-pitaniya-r8h/ibp-apc-smt1000ic-8x-iec-c13-outlets-smartconnect-portsmartslot-avr-lcd-smt1000ic/" display="https://alsi.kz/ru/catalog/istochniki-bespereboynogo-pitaniya-r8h/ibp-apc-smt1000ic-8x-iec-c13-outlets-smartconnect-portsmartslot-avr-lcd-smt1000ic/"/>
    <hyperlink ref="E1228" r:id="rId1218" tooltip="https://alsi.kz/ru/catalog/istochniki-bespereboynogo-pitaniya-r8h/ibp-apc-smt2200rmi2uc-230v-8x-iec-c132x-iec-c19-outlets-smartconnect-portsmartslot-avr-lcd-sm/" display="https://alsi.kz/ru/catalog/istochniki-bespereboynogo-pitaniya-r8h/ibp-apc-smt2200rmi2uc-230v-8x-iec-c132x-iec-c19-outlets-smartconnect-portsmartslot-avr-lcd-sm/"/>
    <hyperlink ref="E1229" r:id="rId1219" tooltip="https://alsi.kz/ru/catalog/istochniki-bespereboynogo-pitaniya-r8h/ibp-apc-smv1000cai-smv1000cai/" display="https://alsi.kz/ru/catalog/istochniki-bespereboynogo-pitaniya-r8h/ibp-apc-smv1000cai-smv1000cai/"/>
    <hyperlink ref="E1230" r:id="rId1220" tooltip="https://alsi.kz/ru/catalog/istochniki-bespereboynogo-pitaniya-r8h/ibp-apc-smv2000cai-smv2000cai/" display="https://alsi.kz/ru/catalog/istochniki-bespereboynogo-pitaniya-r8h/ibp-apc-smv2000cai-smv2000cai/"/>
    <hyperlink ref="E1231" r:id="rId1221" tooltip="https://alsi.kz/ru/catalog/istochniki-bespereboynogo-pitaniya-r8h/ibp-apc-smc2000i-smc2000i/" display="https://alsi.kz/ru/catalog/istochniki-bespereboynogo-pitaniya-r8h/ibp-apc-smc2000i-smc2000i/"/>
    <hyperlink ref="E1232" r:id="rId1222" tooltip="https://alsi.kz/ru/catalog/istochniki-bespereboynogo-pitaniya-r8h/ibp-apc-smx2200rmhv2u-smx2200rmhv2u/" display="https://alsi.kz/ru/catalog/istochniki-bespereboynogo-pitaniya-r8h/ibp-apc-smx2200rmhv2u-smx2200rmhv2u/"/>
    <hyperlink ref="E1233" r:id="rId1223" tooltip="https://alsi.kz/ru/catalog/istochniki-bespereboynogo-pitaniya-r8h/ibp-apc-srt1000rmxli-srt1000rmxli/" display="https://alsi.kz/ru/catalog/istochniki-bespereboynogo-pitaniya-r8h/ibp-apc-srt1000rmxli-srt1000rmxli/"/>
    <hyperlink ref="E1234" r:id="rId1224" tooltip="https://alsi.kz/ru/catalog/istochniki-bespereboynogo-pitaniya-r8h/ibp-apc-srt1000xli-srt1000xli/" display="https://alsi.kz/ru/catalog/istochniki-bespereboynogo-pitaniya-r8h/ibp-apc-srt1000xli-srt1000xli/"/>
    <hyperlink ref="E1235" r:id="rId1225" tooltip="https://alsi.kz/ru/catalog/istochniki-bespereboynogo-pitaniya-r8h/ibp-apc-srt10krmxli-srt10krmxli/" display="https://alsi.kz/ru/catalog/istochniki-bespereboynogo-pitaniya-r8h/ibp-apc-srt10krmxli-srt10krmxli/"/>
    <hyperlink ref="E1236" r:id="rId1226" tooltip="https://alsi.kz/ru/catalog/istochniki-bespereboynogo-pitaniya-r8h/-apc-srt10kxli/" display="https://alsi.kz/ru/catalog/istochniki-bespereboynogo-pitaniya-r8h/-apc-srt10kxli/"/>
    <hyperlink ref="E1237" r:id="rId1227" tooltip="https://alsi.kz/ru/catalog/istochniki-bespereboynogo-pitaniya-r8h/ibp-apc-srt2200xli-srt2200xli/" display="https://alsi.kz/ru/catalog/istochniki-bespereboynogo-pitaniya-r8h/ibp-apc-srt2200xli-srt2200xli/"/>
    <hyperlink ref="E1238" r:id="rId1228" tooltip="https://alsi.kz/ru/catalog/istochniki-bespereboynogo-pitaniya-r8h/ibp-apc-srt3000rmxli-srt3000rmxli/" display="https://alsi.kz/ru/catalog/istochniki-bespereboynogo-pitaniya-r8h/ibp-apc-srt3000rmxli-srt3000rmxli/"/>
    <hyperlink ref="E1239" r:id="rId1229" tooltip="https://alsi.kz/ru/catalog/istochniki-bespereboynogo-pitaniya-r8h/ibp-apc-srt3000xli-srt3000xli/" display="https://alsi.kz/ru/catalog/istochniki-bespereboynogo-pitaniya-r8h/ibp-apc-srt3000xli-srt3000xli/"/>
    <hyperlink ref="E1240" r:id="rId1230" tooltip="https://alsi.kz/ru/catalog/istochniki-bespereboynogo-pitaniya-r8h/-apc-srt5kxli/" display="https://alsi.kz/ru/catalog/istochniki-bespereboynogo-pitaniya-r8h/-apc-srt5kxli/"/>
    <hyperlink ref="E1241" r:id="rId1231" tooltip="https://alsi.kz/ru/catalog/istochniki-bespereboynogo-pitaniya-r8h/ibp-apc-srt6krmxli-srt6krmxli/" display="https://alsi.kz/ru/catalog/istochniki-bespereboynogo-pitaniya-r8h/ibp-apc-srt6krmxli-srt6krmxli/"/>
    <hyperlink ref="E1242" r:id="rId1232" tooltip="https://alsi.kz/ru/catalog/istochniki-bespereboynogo-pitaniya-r8h/ibp-apc-srtg15kxli-srtg15kxli/" display="https://alsi.kz/ru/catalog/istochniki-bespereboynogo-pitaniya-r8h/ibp-apc-srtg15kxli-srtg15kxli/"/>
    <hyperlink ref="E1243" r:id="rId1233" tooltip="https://alsi.kz/ru/catalog/istochniki-bespereboynogo-pitaniya-r8h/ibp-apc-srtg20kxli-srtg20kxli/" display="https://alsi.kz/ru/catalog/istochniki-bespereboynogo-pitaniya-r8h/ibp-apc-srtg20kxli-srtg20kxli/"/>
    <hyperlink ref="E1244" r:id="rId1234" tooltip="https://alsi.kz/ru/catalog/istochniki-bespereboynogo-pitaniya-r8h/ibp-apc-srtg5kxli-srtg5kxli/" display="https://alsi.kz/ru/catalog/istochniki-bespereboynogo-pitaniya-r8h/ibp-apc-srtg5kxli-srtg5kxli/"/>
    <hyperlink ref="E1245" r:id="rId1235" tooltip="https://alsi.kz/ru/catalog/istochniki-bespereboynogo-pitaniya-r8h/ibp-apc-srtg6kxli-srtg6kxli/" display="https://alsi.kz/ru/catalog/istochniki-bespereboynogo-pitaniya-r8h/ibp-apc-srtg6kxli-srtg6kxli/"/>
    <hyperlink ref="E1246" r:id="rId1236" tooltip="https://alsi.kz/ru/catalog/istochniki-bespereboynogo-pitaniya-r8h/ibp-apc-srtg8kxli-srtg8kxli/" display="https://alsi.kz/ru/catalog/istochniki-bespereboynogo-pitaniya-r8h/ibp-apc-srtg8kxli-srtg8kxli/"/>
    <hyperlink ref="E1247" r:id="rId1237" tooltip="https://alsi.kz/ru/catalog/istochniki-bespereboynogo-pitaniya-r8h/ibp-apc-srv10kil-hard-wire-3-wire1pne-outlet-intelligent-card-slot-lcd-extended-runtime-srv1/" display="https://alsi.kz/ru/catalog/istochniki-bespereboynogo-pitaniya-r8h/ibp-apc-srv10kil-hard-wire-3-wire1pne-outlet-intelligent-card-slot-lcd-extended-runtime-srv1/"/>
    <hyperlink ref="E1248" r:id="rId1238" tooltip="https://alsi.kz/ru/catalog/istochniki-bespereboynogo-pitaniya-r8h/ibp-apc-srv10krilrk-with-external-battery-packwith-railkit-srv10krilrk/" display="https://alsi.kz/ru/catalog/istochniki-bespereboynogo-pitaniya-r8h/ibp-apc-srv10krilrk-with-external-battery-packwith-railkit-srv10krilrk/"/>
    <hyperlink ref="E1249" r:id="rId1239" tooltip="https://alsi.kz/ru/catalog/istochniki-bespereboynogo-pitaniya-r8h/ibp-apc-srv10krirk-srv-rm-with-railkit-external-battery-pack-srv10krirk/" display="https://alsi.kz/ru/catalog/istochniki-bespereboynogo-pitaniya-r8h/ibp-apc-srv10krirk-srv-rm-with-railkit-external-battery-pack-srv10krirk/"/>
    <hyperlink ref="E1250" r:id="rId1240" tooltip="https://alsi.kz/ru/catalog/istochniki-bespereboynogo-pitaniya-r8h/ibp-apc-srv1kil-with-external-battery-pack-srv1kil/" display="https://alsi.kz/ru/catalog/istochniki-bespereboynogo-pitaniya-r8h/ibp-apc-srv1kil-with-external-battery-pack-srv1kil/"/>
    <hyperlink ref="E1251" r:id="rId1241" tooltip="https://alsi.kz/ru/catalog/istochniki-bespereboynogo-pitaniya-r8h/ibp-apc-srv1krilrk-with-rail-kit-batt-pack-online-srv1krilrk/" display="https://alsi.kz/ru/catalog/istochniki-bespereboynogo-pitaniya-r8h/ibp-apc-srv1krilrk-with-rail-kit-batt-pack-online-srv1krilrk/"/>
    <hyperlink ref="E1252" r:id="rId1242" tooltip="https://alsi.kz/ru/catalog/istochniki-bespereboynogo-pitaniya-r8h/ibp-apc-srv2kil-with-external-battery-pack-srv2kil/" display="https://alsi.kz/ru/catalog/istochniki-bespereboynogo-pitaniya-r8h/ibp-apc-srv2kil-with-external-battery-pack-srv2kil/"/>
    <hyperlink ref="E1253" r:id="rId1243" tooltip="https://alsi.kz/ru/catalog/istochniki-bespereboynogo-pitaniya-r8h/ibp-apc-srv2krilrk-with-rail-kit-batt-pack-online-srv2krilrk/" display="https://alsi.kz/ru/catalog/istochniki-bespereboynogo-pitaniya-r8h/ibp-apc-srv2krilrk-with-rail-kit-batt-pack-online-srv2krilrk/"/>
    <hyperlink ref="E1254" r:id="rId1244" tooltip="https://alsi.kz/ru/catalog/istochniki-bespereboynogo-pitaniya-r8h/ibp-apc-srv36bp-9a-srv36bp-9a/" display="https://alsi.kz/ru/catalog/istochniki-bespereboynogo-pitaniya-r8h/ibp-apc-srv36bp-9a-srv36bp-9a/"/>
    <hyperlink ref="E1255" r:id="rId1245" tooltip="https://alsi.kz/ru/catalog/istochniki-bespereboynogo-pitaniya-r8h/ibp-apc-srv36rlbp-9a-srv36rlbp-9a/" display="https://alsi.kz/ru/catalog/istochniki-bespereboynogo-pitaniya-r8h/ibp-apc-srv36rlbp-9a-srv36rlbp-9a/"/>
    <hyperlink ref="E1256" r:id="rId1246" tooltip="https://alsi.kz/ru/catalog/istochniki-bespereboynogo-pitaniya-r8h/ibp-apc-srv3ki-srv3ki/" display="https://alsi.kz/ru/catalog/istochniki-bespereboynogo-pitaniya-r8h/ibp-apc-srv3ki-srv3ki/"/>
    <hyperlink ref="E1257" r:id="rId1247" tooltip="https://alsi.kz/ru/catalog/istochniki-bespereboynogo-pitaniya-r8h/ibp-apc-srv6kil-srv6kil/" display="https://alsi.kz/ru/catalog/istochniki-bespereboynogo-pitaniya-r8h/ibp-apc-srv6kil-srv6kil/"/>
    <hyperlink ref="E1258" r:id="rId1248" tooltip="https://alsi.kz/ru/catalog/istochniki-bespereboynogo-pitaniya-r8h/ibp-apc-srv72bp-9a-srv72bp-9a/" display="https://alsi.kz/ru/catalog/istochniki-bespereboynogo-pitaniya-r8h/ibp-apc-srv72bp-9a-srv72bp-9a/"/>
    <hyperlink ref="E1259" r:id="rId1249" tooltip="https://alsi.kz/ru/catalog/istochniki-bespereboynogo-pitaniya-r8h/ibp-apc-srv72rlbp-9a-srv72rlbp-9a/" display="https://alsi.kz/ru/catalog/istochniki-bespereboynogo-pitaniya-r8h/ibp-apc-srv72rlbp-9a-srv72rlbp-9a/"/>
    <hyperlink ref="E1260" r:id="rId1250" tooltip="https://alsi.kz/ru/catalog/istochniki-bespereboynogo-pitaniya-r8h/ibp-cyberpower-br1200elcd-1200va720vt-br1200elcd/" display="https://alsi.kz/ru/catalog/istochniki-bespereboynogo-pitaniya-r8h/ibp-cyberpower-br1200elcd-1200va720vt-br1200elcd/"/>
    <hyperlink ref="E1261" r:id="rId1251" tooltip="https://alsi.kz/ru/catalog/istochniki-bespereboynogo-pitaniya-r8h/ibp-cyberpower-br700elcd-700va420vt-br700elcd/" display="https://alsi.kz/ru/catalog/istochniki-bespereboynogo-pitaniya-r8h/ibp-cyberpower-br700elcd-700va420vt-br700elcd/"/>
    <hyperlink ref="E1262" r:id="rId1252" tooltip="https://alsi.kz/ru/catalog/istochniki-bespereboynogo-pitaniya-r8h/ibp-cyberpower-bs650e-650va390vt-bs650e/" display="https://alsi.kz/ru/catalog/istochniki-bespereboynogo-pitaniya-r8h/ibp-cyberpower-bs650e-650va390vt-bs650e/"/>
    <hyperlink ref="E1263" r:id="rId1253" tooltip="https://alsi.kz/ru/catalog/istochniki-bespereboynogo-pitaniya-r8h/ibp-cyberpower-bs850e-850va480vt-bs850e/" display="https://alsi.kz/ru/catalog/istochniki-bespereboynogo-pitaniya-r8h/ibp-cyberpower-bs850e-850va480vt-bs850e/"/>
    <hyperlink ref="E1264" r:id="rId1254" tooltip="https://alsi.kz/ru/catalog/istochniki-bespereboynogo-pitaniya-r8h/istochnik-bespereboynogo-pitaniya-cyberpower-bu600e-bu600e/" display="https://alsi.kz/ru/catalog/istochniki-bespereboynogo-pitaniya-r8h/istochnik-bespereboynogo-pitaniya-cyberpower-bu600e-bu600e/"/>
    <hyperlink ref="E1265" r:id="rId1255" tooltip="https://alsi.kz/ru/catalog/istochniki-bespereboynogo-pitaniya-r8h/istochnik-bespereboynogo-pitaniya-cyberpower-cp1300epfclcd-cp1300epfclcd/" display="https://alsi.kz/ru/catalog/istochniki-bespereboynogo-pitaniya-r8h/istochnik-bespereboynogo-pitaniya-cyberpower-cp1300epfclcd-cp1300epfclcd/"/>
    <hyperlink ref="E1266" r:id="rId1256" tooltip="https://alsi.kz/ru/catalog/istochniki-bespereboynogo-pitaniya-r8h/istochnik-bespereboynogo-pitaniya-cyberpower-cp900epfclcd-cp900epfclcd/" display="https://alsi.kz/ru/catalog/istochniki-bespereboynogo-pitaniya-r8h/istochnik-bespereboynogo-pitaniya-cyberpower-cp900epfclcd-cp900epfclcd/"/>
    <hyperlink ref="E1267" r:id="rId1257" tooltip="https://alsi.kz/ru/catalog/istochniki-bespereboynogo-pitaniya-r8h/ibp-cyberpower-ols1000e-1000va900vt-on-line-jk-smart-ols1000e/" display="https://alsi.kz/ru/catalog/istochniki-bespereboynogo-pitaniya-r8h/ibp-cyberpower-ols1000e-1000va900vt-on-line-jk-smart-ols1000e/"/>
    <hyperlink ref="E1268" r:id="rId1258" tooltip="https://alsi.kz/ru/catalog/istochniki-bespereboynogo-pitaniya-r8h/ibp-cyberpower-ols1500e-1500va1350vt-on-line-jk-smart-ols1500e/" display="https://alsi.kz/ru/catalog/istochniki-bespereboynogo-pitaniya-r8h/ibp-cyberpower-ols1500e-1500va1350vt-on-line-jk-smart-ols1500e/"/>
    <hyperlink ref="E1269" r:id="rId1259" tooltip="https://alsi.kz/ru/catalog/istochniki-bespereboynogo-pitaniya-r8h/ibp-cyberpower-ols3000e-3000va2700vt-jk-smartusbrs-232-ols3000e/" display="https://alsi.kz/ru/catalog/istochniki-bespereboynogo-pitaniya-r8h/ibp-cyberpower-ols3000e-3000va2700vt-jk-smartusbrs-232-ols3000e/"/>
    <hyperlink ref="E1270" r:id="rId1260" tooltip="https://alsi.kz/ru/catalog/istochniki-bespereboynogo-pitaniya-r8h/ibp-cyberpower-ut1100eg-ut1100eg/" display="https://alsi.kz/ru/catalog/istochniki-bespereboynogo-pitaniya-r8h/ibp-cyberpower-ut1100eg-ut1100eg/"/>
    <hyperlink ref="E1271" r:id="rId1261" tooltip="https://alsi.kz/ru/catalog/istochniki-bespereboynogo-pitaniya-r8h/ibp-cyberpower-ut1200eg-ut1200eg/" display="https://alsi.kz/ru/catalog/istochniki-bespereboynogo-pitaniya-r8h/ibp-cyberpower-ut1200eg-ut1200eg/"/>
    <hyperlink ref="E1272" r:id="rId1262" tooltip="https://alsi.kz/ru/catalog/istochniki-bespereboynogo-pitaniya-r8h/ibp-cyberpower-ut850eg-850va480vt-ut-seriya-lineyno-interaktivnyy-ut850eg/" display="https://alsi.kz/ru/catalog/istochniki-bespereboynogo-pitaniya-r8h/ibp-cyberpower-ut850eg-850va480vt-ut-seriya-lineyno-interaktivnyy-ut850eg/"/>
    <hyperlink ref="E1273" r:id="rId1263" tooltip="https://alsi.kz/ru/catalog/istochniki-bespereboynogo-pitaniya-r8h/ibp-cyberpower-utc650e-650va360vt-utc-seriya-lineyno-interaktivnyy-utc650e/" display="https://alsi.kz/ru/catalog/istochniki-bespereboynogo-pitaniya-r8h/ibp-cyberpower-utc650e-650va360vt-utc-seriya-lineyno-interaktivnyy-utc650e/"/>
    <hyperlink ref="E1274" r:id="rId1264" tooltip="https://alsi.kz/ru/catalog/istochniki-bespereboynogo-pitaniya-r8h/ibp-cyberpower-utc650ei-650va350vt-utc-seriya-lineyno-interaktivnyy-utc650ei/" display="https://alsi.kz/ru/catalog/istochniki-bespereboynogo-pitaniya-r8h/ibp-cyberpower-utc650ei-650va350vt-utc-seriya-lineyno-interaktivnyy-utc650ei/"/>
    <hyperlink ref="E1275" r:id="rId1265" tooltip="https://alsi.kz/ru/catalog/istochniki-bespereboynogo-pitaniya-r8h/ibp-cyberpower-utc850e-850va425vt-utc-seriya-lineyno-interaktivnyy-utc850e/" display="https://alsi.kz/ru/catalog/istochniki-bespereboynogo-pitaniya-r8h/ibp-cyberpower-utc850e-850va425vt-utc-seriya-lineyno-interaktivnyy-utc850e/"/>
    <hyperlink ref="E1276" r:id="rId1266" tooltip="https://alsi.kz/ru/catalog/istochniki-bespereboynogo-pitaniya-r8h/ibp-cyberpower-uti875e-875va425vt-uti-seriya-lineyno-interaktivnyy-uti875e/" display="https://alsi.kz/ru/catalog/istochniki-bespereboynogo-pitaniya-r8h/ibp-cyberpower-uti875e-875va425vt-uti-seriya-lineyno-interaktivnyy-uti875e/"/>
    <hyperlink ref="E1277" r:id="rId1267" tooltip="https://alsi.kz/ru/catalog/istochniki-bespereboynogo-pitaniya-r8h/ibp-cyberpower-vp1000elcd-1000va550vt-lineyno-interaktivnyy-vp1000elcd/" display="https://alsi.kz/ru/catalog/istochniki-bespereboynogo-pitaniya-r8h/ibp-cyberpower-vp1000elcd-1000va550vt-lineyno-interaktivnyy-vp1000elcd/"/>
    <hyperlink ref="E1278" r:id="rId1268" tooltip="https://alsi.kz/ru/catalog/istochniki-bespereboynogo-pitaniya-r8h/ibp-cyberpower-vp1200elcd-1200va720vt-lineyno-interaktivnyy-vp1200elcd/" display="https://alsi.kz/ru/catalog/istochniki-bespereboynogo-pitaniya-r8h/ibp-cyberpower-vp1200elcd-1200va720vt-lineyno-interaktivnyy-vp1200elcd/"/>
    <hyperlink ref="E1279" r:id="rId1269" tooltip="https://alsi.kz/ru/catalog/istochniki-bespereboynogo-pitaniya-r8h/ibp-cyberpower-vp700elcd-700va390vt-lineyno-interaktivnyy-vp700elcd/" display="https://alsi.kz/ru/catalog/istochniki-bespereboynogo-pitaniya-r8h/ibp-cyberpower-vp700elcd-700va390vt-lineyno-interaktivnyy-vp700elcd/"/>
    <hyperlink ref="E1280" r:id="rId1270" tooltip="https://alsi.kz/ru/catalog/istochniki-bespereboynogo-pitaniya-r8h/ibp-eaton-9e-9e15ki/" display="https://alsi.kz/ru/catalog/istochniki-bespereboynogo-pitaniya-r8h/ibp-eaton-9e-9e15ki/"/>
    <hyperlink ref="E1281" r:id="rId1271" tooltip="https://alsi.kz/ru/catalog/istochniki-bespereboynogo-pitaniya-r8h/ibp-eaton-9sx-1000i-rack2u-9sx1000ir/" display="https://alsi.kz/ru/catalog/istochniki-bespereboynogo-pitaniya-r8h/ibp-eaton-9sx-1000i-rack2u-9sx1000ir/"/>
    <hyperlink ref="E1282" r:id="rId1272" tooltip="https://alsi.kz/ru/catalog/istochniki-bespereboynogo-pitaniya-r8h/ibp-eaton-9sx-1500i-rack2u-9sx1500ir/" display="https://alsi.kz/ru/catalog/istochniki-bespereboynogo-pitaniya-r8h/ibp-eaton-9sx-1500i-rack2u-9sx1500ir/"/>
    <hyperlink ref="E1283" r:id="rId1273" tooltip="https://alsi.kz/ru/catalog/istochniki-bespereboynogo-pitaniya-r8h/ibp-eaton-9sx-2000i-rack2u-9sx2000ir/" display="https://alsi.kz/ru/catalog/istochniki-bespereboynogo-pitaniya-r8h/ibp-eaton-9sx-2000i-rack2u-9sx2000ir/"/>
    <hyperlink ref="E1284" r:id="rId1274" tooltip="https://alsi.kz/ru/catalog/istochniki-bespereboynogo-pitaniya-r8h/ibp-eaton-9sx-3000i-rack2u-9sx3000ir/" display="https://alsi.kz/ru/catalog/istochniki-bespereboynogo-pitaniya-r8h/ibp-eaton-9sx-3000i-rack2u-9sx3000ir/"/>
    <hyperlink ref="E1285" r:id="rId1275" tooltip="https://alsi.kz/ru/catalog/istochniki-bespereboynogo-pitaniya-r8h/ibp-svc-u-600-usb-600va360vt-avr-165-275v-u-600/" display="https://alsi.kz/ru/catalog/istochniki-bespereboynogo-pitaniya-r8h/ibp-svc-u-600-usb-600va360vt-avr-165-275v-u-600/"/>
    <hyperlink ref="E1286" r:id="rId1276" tooltip="https://alsi.kz/ru/catalog/istochniki-bespereboynogo-pitaniya-r8h/ibp-svc-u-650-l-usb-650va390vt-avr-145-290v-bat-12v7-ach-u-650-l/" display="https://alsi.kz/ru/catalog/istochniki-bespereboynogo-pitaniya-r8h/ibp-svc-u-650-l-usb-650va390vt-avr-145-290v-bat-12v7-ach-u-650-l/"/>
    <hyperlink ref="E1287" r:id="rId1277" tooltip="https://alsi.kz/ru/catalog/istochniki-bespereboynogo-pitaniya-r8h/ibp-svc-u-850-l-usb-850va510vt-avr-145-290v-bat-12v8ach-u-850-l/" display="https://alsi.kz/ru/catalog/istochniki-bespereboynogo-pitaniya-r8h/ibp-svc-u-850-l-usb-850va510vt-avr-145-290v-bat-12v8ach-u-850-l/"/>
    <hyperlink ref="E1288" r:id="rId1278" tooltip="https://alsi.kz/ru/catalog/istochniki-bespereboynogo-pitaniya-r8h/istochnik-bespereboynogo-pitaniya-svc-v-1200-f-v-1200-f/" display="https://alsi.kz/ru/catalog/istochniki-bespereboynogo-pitaniya-r8h/istochnik-bespereboynogo-pitaniya-svc-v-1200-f-v-1200-f/"/>
    <hyperlink ref="E1289" r:id="rId1279" tooltip="https://alsi.kz/ru/catalog/istochniki-bespereboynogo-pitaniya-r8h/istochnik-bespereboynogo-pitaniya-svc-v-1200-f-lcd-v-1200-f-lcd/" display="https://alsi.kz/ru/catalog/istochniki-bespereboynogo-pitaniya-r8h/istochnik-bespereboynogo-pitaniya-svc-v-1200-f-lcd-v-1200-f-lcd/"/>
    <hyperlink ref="E1290" r:id="rId1280" tooltip="https://alsi.kz/ru/catalog/istochniki-bespereboynogo-pitaniya-r8h/istochnik-bespereboynogo-pitaniya-svc-v-1200-l-lcd-v-1200-l-lcd/" display="https://alsi.kz/ru/catalog/istochniki-bespereboynogo-pitaniya-r8h/istochnik-bespereboynogo-pitaniya-svc-v-1200-l-lcd-v-1200-l-lcd/"/>
    <hyperlink ref="E1291" r:id="rId1281" tooltip="https://alsi.kz/ru/catalog/istochniki-bespereboynogo-pitaniya-r8h/istochnik-bespereboynogo-pitaniya-svc-v-1500-f-v-1500-f/" display="https://alsi.kz/ru/catalog/istochniki-bespereboynogo-pitaniya-r8h/istochnik-bespereboynogo-pitaniya-svc-v-1500-f-v-1500-f/"/>
    <hyperlink ref="E1292" r:id="rId1282" tooltip="https://alsi.kz/ru/catalog/istochniki-bespereboynogo-pitaniya-r8h/istochnik-bespereboynogo-pitaniya-svc-v-500-f-v-500-f/" display="https://alsi.kz/ru/catalog/istochniki-bespereboynogo-pitaniya-r8h/istochnik-bespereboynogo-pitaniya-svc-v-500-f-v-500-f/"/>
    <hyperlink ref="E1293" r:id="rId1283" tooltip="https://alsi.kz/ru/catalog/istochniki-bespereboynogo-pitaniya-r8h/istochnik-bespereboynogo-pitaniya-svc-v-500-l-v-500-l/" display="https://alsi.kz/ru/catalog/istochniki-bespereboynogo-pitaniya-r8h/istochnik-bespereboynogo-pitaniya-svc-v-500-l-v-500-l/"/>
    <hyperlink ref="E1294" r:id="rId1284" tooltip="https://alsi.kz/ru/catalog/istochniki-bespereboynogo-pitaniya-r8h/istochnik-bespereboynogo-pitaniya-svc-v-500-l-lcd-v-500-l-lcd/" display="https://alsi.kz/ru/catalog/istochniki-bespereboynogo-pitaniya-r8h/istochnik-bespereboynogo-pitaniya-svc-v-500-l-lcd-v-500-l-lcd/"/>
    <hyperlink ref="E1295" r:id="rId1285" tooltip="https://alsi.kz/ru/catalog/istochniki-bespereboynogo-pitaniya-r8h/istochnik-bespereboynogo-pitaniya-svc-v-600-f-v-600-f/" display="https://alsi.kz/ru/catalog/istochniki-bespereboynogo-pitaniya-r8h/istochnik-bespereboynogo-pitaniya-svc-v-600-f-v-600-f/"/>
    <hyperlink ref="E1296" r:id="rId1286" tooltip="https://alsi.kz/ru/catalog/istochniki-bespereboynogo-pitaniya-r8h/istochnik-bespereboynogo-pitaniya-svc-v-600-l-v-600-l/" display="https://alsi.kz/ru/catalog/istochniki-bespereboynogo-pitaniya-r8h/istochnik-bespereboynogo-pitaniya-svc-v-600-l-v-600-l/"/>
    <hyperlink ref="E1297" r:id="rId1287" tooltip="https://alsi.kz/ru/catalog/istochniki-bespereboynogo-pitaniya-r8h/istochnik-bespereboynogo-pitaniya-svc-v-600-l-lcd-v-600-l-lcd/" display="https://alsi.kz/ru/catalog/istochniki-bespereboynogo-pitaniya-r8h/istochnik-bespereboynogo-pitaniya-svc-v-600-l-lcd-v-600-l-lcd/"/>
    <hyperlink ref="E1298" r:id="rId1288" tooltip="https://alsi.kz/ru/catalog/istochniki-bespereboynogo-pitaniya-r8h/istochnik-bespereboynogo-pitaniya-svc-v-650-l-v-650-l/" display="https://alsi.kz/ru/catalog/istochniki-bespereboynogo-pitaniya-r8h/istochnik-bespereboynogo-pitaniya-svc-v-650-l-v-650-l/"/>
    <hyperlink ref="E1299" r:id="rId1289" tooltip="https://alsi.kz/ru/catalog/istochniki-bespereboynogo-pitaniya-r8h/ibp-svc-v-800-f-chernyy-v-800-f/" display="https://alsi.kz/ru/catalog/istochniki-bespereboynogo-pitaniya-r8h/ibp-svc-v-800-f-chernyy-v-800-f/"/>
    <hyperlink ref="E1300" r:id="rId1290" tooltip="https://alsi.kz/ru/catalog/istochniki-bespereboynogo-pitaniya-r8h/ibp-svc-v-800-f-lcd-v-800-f-lcd/" display="https://alsi.kz/ru/catalog/istochniki-bespereboynogo-pitaniya-r8h/ibp-svc-v-800-f-lcd-v-800-f-lcd/"/>
    <hyperlink ref="E1301" r:id="rId1291" tooltip="https://alsi.kz/ru/catalog/istochniki-bespereboynogo-pitaniya-r8h/ibp-svc-v-800-l-v-800-l/" display="https://alsi.kz/ru/catalog/istochniki-bespereboynogo-pitaniya-r8h/ibp-svc-v-800-l-v-800-l/"/>
    <hyperlink ref="E1302" r:id="rId1292" tooltip="https://alsi.kz/ru/catalog/istochniki-bespereboynogo-pitaniya-r8h/ibp-svc-v-800-l-lcd-v-800-l-lcd/" display="https://alsi.kz/ru/catalog/istochniki-bespereboynogo-pitaniya-r8h/ibp-svc-v-800-l-lcd-v-800-l-lcd/"/>
    <hyperlink ref="E1303" r:id="rId1293" tooltip="https://alsi.kz/ru/catalog/istochniki-bespereboynogo-pitaniya-r8h/ibp-tripplite-smx1500lcd-smx1500lcd/" display="https://alsi.kz/ru/catalog/istochniki-bespereboynogo-pitaniya-r8h/ibp-tripplite-smx1500lcd-smx1500lcd/"/>
    <hyperlink ref="E1304" r:id="rId1294" tooltip="http://alsi.kz/ru/catalog/setevye-filtry-rax/" display="http://alsi.kz/ru/catalog/setevye-filtry-rax/"/>
    <hyperlink ref="E1305" r:id="rId1295" tooltip="https://alsi.kz/ru/catalog/setevye-filtry-rax/setevoy-filtr-apc-essential-surgearrest-1-outlet-black-pme1wu2b-gr/" display="https://alsi.kz/ru/catalog/setevye-filtry-rax/setevoy-filtr-apc-essential-surgearrest-1-outlet-black-pme1wu2b-gr/"/>
    <hyperlink ref="E1306" r:id="rId1296" tooltip="https://alsi.kz/ru/catalog/setevye-filtry-rax/setevoy-filtr-apc-essential-surgearrest-5-outlet-black-pme5b-gr/" display="https://alsi.kz/ru/catalog/setevye-filtry-rax/setevoy-filtr-apc-essential-surgearrest-5-outlet-black-pme5b-gr/"/>
    <hyperlink ref="E1307" r:id="rId1297" tooltip="https://alsi.kz/ru/catalog/setevye-filtry-rax/setevoy-filtr-apc-pm5-rs-pm5-rs/" display="https://alsi.kz/ru/catalog/setevye-filtry-rax/setevoy-filtr-apc-pm5-rs-pm5-rs/"/>
    <hyperlink ref="E1308" r:id="rId1298" tooltip="https://alsi.kz/ru/catalog/setevye-filtry-rax/setevoy-filtr-cyberpower-b0520suc0-de-b0520suc0-de/" display="https://alsi.kz/ru/catalog/setevye-filtry-rax/setevoy-filtr-cyberpower-b0520suc0-de-b0520suc0-de/"/>
    <hyperlink ref="E1309" r:id="rId1299" tooltip="https://alsi.kz/ru/catalog/setevye-filtry-rax/setevoy-filtr-cyberpower-p0820sue0-de-p0820sue0-de/" display="https://alsi.kz/ru/catalog/setevye-filtry-rax/setevoy-filtr-cyberpower-p0820sue0-de-p0820sue0-de/"/>
    <hyperlink ref="E1310" r:id="rId1300" tooltip="https://alsi.kz/ru/catalog/setevye-filtry-rax/setevoy-filtr-defender-dfs-151-99489/" display="https://alsi.kz/ru/catalog/setevye-filtry-rax/setevoy-filtr-defender-dfs-151-99489/"/>
    <hyperlink ref="E1311" r:id="rId1301" tooltip="https://alsi.kz/ru/catalog/setevye-filtry-rax/setevoy-filtr-defender-dfs-151-18-m-6-rozetok-chernyy-99494/" display="https://alsi.kz/ru/catalog/setevye-filtry-rax/setevoy-filtr-defender-dfs-151-18-m-6-rozetok-chernyy-99494/"/>
    <hyperlink ref="E1312" r:id="rId1302" tooltip="https://alsi.kz/ru/catalog/setevye-filtry-rax/setevoy-filtr-defender-dfs-153-3-m-6-rozetok-belyy-99490/" display="https://alsi.kz/ru/catalog/setevye-filtry-rax/setevoy-filtr-defender-dfs-153-3-m-6-rozetok-belyy-99490/"/>
    <hyperlink ref="E1313" r:id="rId1303" tooltip="https://alsi.kz/ru/catalog/setevye-filtry-rax/setevoy-filtr-defender-dfs-751-99751/" display="https://alsi.kz/ru/catalog/setevye-filtry-rax/setevoy-filtr-defender-dfs-751-99751/"/>
    <hyperlink ref="E1314" r:id="rId1304" tooltip="https://alsi.kz/ru/catalog/setevye-filtry-rax/setevoy-filtr-defender-dfs-755-5-m-5-rozetok-2xusb-21-a-chernyy-99755/" display="https://alsi.kz/ru/catalog/setevye-filtry-rax/setevoy-filtr-defender-dfs-755-5-m-5-rozetok-2xusb-21-a-chernyy-99755/"/>
    <hyperlink ref="E1315" r:id="rId1305" tooltip="https://alsi.kz/ru/catalog/setevye-filtry-rax/setevoy-filtr-defender-es-18-99481/" display="https://alsi.kz/ru/catalog/setevye-filtry-rax/setevoy-filtr-defender-es-18-99481/"/>
    <hyperlink ref="E1316" r:id="rId1306" tooltip="https://alsi.kz/ru/catalog/setevye-filtry-rax/setevoy-filtr-defender-es-18-99484/" display="https://alsi.kz/ru/catalog/setevye-filtry-rax/setevoy-filtr-defender-es-18-99484/"/>
    <hyperlink ref="E1317" r:id="rId1307" tooltip="https://alsi.kz/ru/catalog/setevye-filtry-rax/setevoy-filtr-defender-es-30-3-m-5-rozetok-chernyy-99485/" display="https://alsi.kz/ru/catalog/setevye-filtry-rax/setevoy-filtr-defender-es-30-3-m-5-rozetok-chernyy-99485/"/>
    <hyperlink ref="E1318" r:id="rId1308" tooltip="https://alsi.kz/ru/catalog/setevye-filtry-rax/setevoy-filtr-tessan-ts-301-seryy-80001824/" display="https://alsi.kz/ru/catalog/setevye-filtry-rax/setevoy-filtr-tessan-ts-301-seryy-80001824/"/>
    <hyperlink ref="E1319" r:id="rId1309" tooltip="https://alsi.kz/ru/catalog/setevye-filtry-rax/setevoy-filtr-tessan-ts-301-de-seryy-80001836/" display="https://alsi.kz/ru/catalog/setevye-filtry-rax/setevoy-filtr-tessan-ts-301-de-seryy-80001836/"/>
    <hyperlink ref="E1320" r:id="rId1310" tooltip="https://alsi.kz/ru/catalog/setevye-filtry-rax/setevoy-filtr-tessan-ts-301-de-chernyy-80001835/" display="https://alsi.kz/ru/catalog/setevye-filtry-rax/setevoy-filtr-tessan-ts-301-de-chernyy-80001835/"/>
    <hyperlink ref="E1321" r:id="rId1311" tooltip="http://alsi.kz/ru/catalog/batarei-dlya-ibpups/" display="http://alsi.kz/ru/catalog/batarei-dlya-ibpups/"/>
    <hyperlink ref="E1322" r:id="rId1312" tooltip="https://alsi.kz/ru/catalog/batarei-dlya-ibpups/batareya-apc-apcrbc140/" display="https://alsi.kz/ru/catalog/batarei-dlya-ibpups/batareya-apc-apcrbc140/"/>
    <hyperlink ref="E1323" r:id="rId1313" tooltip="https://alsi.kz/ru/catalog/batarei-dlya-ibpups/akkumulyator-eaton-9sx-ebm-rack2u-9sxebm36r/" display="https://alsi.kz/ru/catalog/batarei-dlya-ibpups/akkumulyator-eaton-9sx-ebm-rack2u-9sxebm36r/"/>
    <hyperlink ref="E1324" r:id="rId1314" tooltip="https://alsi.kz/ru/catalog/batarei-dlya-ibpups/akkumulyator-eaton-9sx-ebm-rack2u-9sxebm48r/" display="https://alsi.kz/ru/catalog/batarei-dlya-ibpups/akkumulyator-eaton-9sx-ebm-rack2u-9sxebm48r/"/>
    <hyperlink ref="E1325" r:id="rId1315" tooltip="https://alsi.kz/ru/catalog/batarei-dlya-ibpups/batareyka-apc-apcrbc152-apcrbc152/" display="https://alsi.kz/ru/catalog/batarei-dlya-ibpups/batareyka-apc-apcrbc152-apcrbc152/"/>
    <hyperlink ref="E1326" r:id="rId1316" tooltip="https://alsi.kz/ru/catalog/batarei-dlya-ibpups/batareyka-apc-e3sbth4-e3sbth4/" display="https://alsi.kz/ru/catalog/batarei-dlya-ibpups/batareyka-apc-e3sbth4-e3sbth4/"/>
    <hyperlink ref="E1327" r:id="rId1317" tooltip="https://alsi.kz/ru/catalog/batarei-dlya-ibpups/dopolnitelnaya-batareya-apc-smx120rmbp2u-smx120rmbp2u/" display="https://alsi.kz/ru/catalog/batarei-dlya-ibpups/dopolnitelnaya-batareya-apc-smx120rmbp2u-smx120rmbp2u/"/>
    <hyperlink ref="E1328" r:id="rId1318" tooltip="https://alsi.kz/ru/catalog/batarei-dlya-ibpups/dopolnitelnaya-batareya-apc-srt192rmbp2-srt192rmbp2/" display="https://alsi.kz/ru/catalog/batarei-dlya-ibpups/dopolnitelnaya-batareya-apc-srt192rmbp2-srt192rmbp2/"/>
    <hyperlink ref="E1329" r:id="rId1319" tooltip="https://alsi.kz/ru/catalog/batarei-dlya-ibpups/dopolnitelnaya-batareya-apc-srt96rmbp-srt96rmbp/" display="https://alsi.kz/ru/catalog/batarei-dlya-ibpups/dopolnitelnaya-batareya-apc-srt96rmbp-srt96rmbp/"/>
    <hyperlink ref="E1330" r:id="rId1320" tooltip="https://alsi.kz/ru/catalog/batarei-dlya-ibpups/dopolnitelnaya-batareya-apc-srtg192xlbp2-srtg192xlbp2/" display="https://alsi.kz/ru/catalog/batarei-dlya-ibpups/dopolnitelnaya-batareya-apc-srtg192xlbp2-srtg192xlbp2/"/>
    <hyperlink ref="E1331" r:id="rId1321" tooltip="https://alsi.kz/ru/catalog/batarei-dlya-ibpups/dopolnitelnaya-batareya-eaton-9sx-ebm-9sxebm240/" display="https://alsi.kz/ru/catalog/batarei-dlya-ibpups/dopolnitelnaya-batareya-eaton-9sx-ebm-9sxebm240/"/>
    <hyperlink ref="E1332" r:id="rId1322" tooltip="http://alsi.kz/ru/catalog/osvetitelnye-pribory-0y2/" display="http://alsi.kz/ru/catalog/osvetitelnye-pribory-0y2/"/>
    <hyperlink ref="E1333" r:id="rId1323" tooltip="https://alsi.kz/ru/catalog/osvetitelnye-pribory-0y2/osvetitelnaya-lampa-barled-bl-td-24-bl-td-24/" display="https://alsi.kz/ru/catalog/osvetitelnye-pribory-0y2/osvetitelnaya-lampa-barled-bl-td-24-bl-td-24/"/>
    <hyperlink ref="E1334" r:id="rId1324" tooltip="https://alsi.kz/ru/catalog/osvetitelnye-pribory-0y2/osvetitelnaya-lampa-epistar-966s-966s-12s/" display="https://alsi.kz/ru/catalog/osvetitelnye-pribory-0y2/osvetitelnaya-lampa-epistar-966s-966s-12s/"/>
    <hyperlink ref="E1335" r:id="rId1325" tooltip="https://alsi.kz/ru/catalog/osvetitelnye-pribory-0y2/osvetitelnaya-lampa-epistar-kmp-k27316w-kmp-k27316w/" display="https://alsi.kz/ru/catalog/osvetitelnye-pribory-0y2/osvetitelnaya-lampa-epistar-kmp-k27316w-kmp-k27316w/"/>
    <hyperlink ref="E1336" r:id="rId1326" tooltip="https://alsi.kz/ru/catalog/osvetitelnye-pribory-0y2/osvetitelnaya-lampa-epistar-ktd-c4013715wspot-kruglyy-vstroennyy-ktd-c4013715w/" display="https://alsi.kz/ru/catalog/osvetitelnye-pribory-0y2/osvetitelnaya-lampa-epistar-ktd-c4013715wspot-kruglyy-vstroennyy-ktd-c4013715w/"/>
    <hyperlink ref="E1337" r:id="rId1327" tooltip="https://alsi.kz/ru/catalog/osvetitelnye-pribory-0y2/osvetitelnaya-lampa-epistar-ktd-c4063310w-ktd-c4063310w/" display="https://alsi.kz/ru/catalog/osvetitelnye-pribory-0y2/osvetitelnaya-lampa-epistar-ktd-c4063310w-ktd-c4063310w/"/>
    <hyperlink ref="E1338" r:id="rId1328" tooltip="https://alsi.kz/ru/catalog/osvetitelnye-pribory-0y2/osvetitelnaya-lampa-epistar-led-39w-led-39w-5iv/" display="https://alsi.kz/ru/catalog/osvetitelnye-pribory-0y2/osvetitelnaya-lampa-epistar-led-39w-led-39w-5iv/"/>
    <hyperlink ref="E1339" r:id="rId1329" tooltip="https://alsi.kz/ru/catalog/osvetitelnye-pribory-0y2/osvetitelnaya-lampa-osram-kds-192l40wtrack-liteprojektor-kds-192l40w/" display="https://alsi.kz/ru/catalog/osvetitelnye-pribory-0y2/osvetitelnaya-lampa-osram-kds-192l40wtrack-liteprojektor-kds-192l40w/"/>
    <hyperlink ref="E1340" r:id="rId1330" tooltip="https://alsi.kz/ru/catalog/osvetitelnye-pribory-0y2/osvetitelnaya-lampa-osram-led-track-light-rail-led-track-light-rail/" display="https://alsi.kz/ru/catalog/osvetitelnye-pribory-0y2/osvetitelnaya-lampa-osram-led-track-light-rail-led-track-light-rail/"/>
    <hyperlink ref="E1342" r:id="rId1331" tooltip="http://alsi.kz/ru/catalog/printery-skanery-mfu-kus/" display="http://alsi.kz/ru/catalog/printery-skanery-mfu-kus/"/>
    <hyperlink ref="E1343" r:id="rId1332" tooltip="http://alsi.kz/ru/catalog/mfu-lazernye-monokhromnye/" display="http://alsi.kz/ru/catalog/mfu-lazernye-monokhromnye/"/>
    <hyperlink ref="E1344" r:id="rId1333" tooltip="https://alsi.kz/ru/catalog/mfu-lazernye-monokhromnye/monohromnoe-lazernoe-mfu-canon-i-s-mf552dw-5160c011aa/" display="https://alsi.kz/ru/catalog/mfu-lazernye-monokhromnye/monohromnoe-lazernoe-mfu-canon-i-s-mf552dw-5160c011aa/"/>
    <hyperlink ref="E1345" r:id="rId1334" tooltip="https://alsi.kz/ru/catalog/mfu-lazernye-monokhromnye/mfp-canon-imagerunner-2224-5942c001/" display="https://alsi.kz/ru/catalog/mfu-lazernye-monokhromnye/mfp-canon-imagerunner-2224-5942c001/"/>
    <hyperlink ref="E1346" r:id="rId1335" tooltip="https://alsi.kz/ru/catalog/mfu-lazernye-monokhromnye/mfp-canon-imagerunner-2224n-5941c002/" display="https://alsi.kz/ru/catalog/mfu-lazernye-monokhromnye/mfp-canon-imagerunner-2224n-5941c002/"/>
    <hyperlink ref="E1347" r:id="rId1336" tooltip="https://alsi.kz/ru/catalog/mfu-lazernye-monokhromnye/mfp-canon-imagerunner-2425-4293c003/" display="https://alsi.kz/ru/catalog/mfu-lazernye-monokhromnye/mfp-canon-imagerunner-2425-4293c003/"/>
    <hyperlink ref="E1348" r:id="rId1337" tooltip="https://alsi.kz/ru/catalog/mfu-lazernye-monokhromnye/mfp-canon-imagerunner-2425i-4293c004/" display="https://alsi.kz/ru/catalog/mfu-lazernye-monokhromnye/mfp-canon-imagerunner-2425i-4293c004/"/>
    <hyperlink ref="E1349" r:id="rId1338" tooltip="https://alsi.kz/ru/catalog/mfu-lazernye-monokhromnye/mfp-canon-i-sensys-mf461dw-5951c020aa/" display="https://alsi.kz/ru/catalog/mfu-lazernye-monokhromnye/mfp-canon-i-sensys-mf461dw-5951c020aa/"/>
    <hyperlink ref="E1350" r:id="rId1339" tooltip="https://alsi.kz/ru/catalog/mfu-lazernye-monokhromnye/mfp-canon-i-sensys-mf553dw-5160c023/" display="https://alsi.kz/ru/catalog/mfu-lazernye-monokhromnye/mfp-canon-i-sensys-mf553dw-5160c023/"/>
    <hyperlink ref="E1351" r:id="rId1340" tooltip="https://alsi.kz/ru/catalog/mfu-lazernye-monokhromnye/mfp-canon-i-sensys-x-1238if-ii-5161c002/" display="https://alsi.kz/ru/catalog/mfu-lazernye-monokhromnye/mfp-canon-i-sensys-x-1238if-ii-5161c002/"/>
    <hyperlink ref="E1352" r:id="rId1341" tooltip="https://alsi.kz/ru/catalog/mfu-lazernye-monokhromnye/mfp-canon-mf272dw-5621c013/" display="https://alsi.kz/ru/catalog/mfu-lazernye-monokhromnye/mfp-canon-mf272dw-5621c013/"/>
    <hyperlink ref="E1353" r:id="rId1342" tooltip="https://alsi.kz/ru/catalog/mfu-lazernye-monokhromnye/mfp-hp-europe-laserjet-enterprise-m635fht-7ps98ab19/" display="https://alsi.kz/ru/catalog/mfu-lazernye-monokhromnye/mfp-hp-europe-laserjet-enterprise-m635fht-7ps98ab19/"/>
    <hyperlink ref="E1354" r:id="rId1343" tooltip="https://alsi.kz/ru/catalog/mfu-lazernye-monokhromnye/mfp-hp-europe-laserjet-m141ca-7md75ab19/" display="https://alsi.kz/ru/catalog/mfu-lazernye-monokhromnye/mfp-hp-europe-laserjet-m141ca-7md75ab19/"/>
    <hyperlink ref="E1355" r:id="rId1344" tooltip="https://alsi.kz/ru/catalog/mfu-lazernye-monokhromnye/mfp-hp-europe-laserjet-m442dn-8af71ab19/" display="https://alsi.kz/ru/catalog/mfu-lazernye-monokhromnye/mfp-hp-europe-laserjet-m442dn-8af71ab19/"/>
    <hyperlink ref="E1356" r:id="rId1345" tooltip="https://alsi.kz/ru/catalog/mfu-lazernye-monokhromnye/mfp-hp-europe-laserjet-m443nda-8af72ab19/" display="https://alsi.kz/ru/catalog/mfu-lazernye-monokhromnye/mfp-hp-europe-laserjet-m443nda-8af72ab19/"/>
    <hyperlink ref="E1357" r:id="rId1346" tooltip="https://alsi.kz/ru/catalog/mfu-lazernye-monokhromnye/mfp-hp-europe-laserjet-pro-m428fdn-w1a29ab19/" display="https://alsi.kz/ru/catalog/mfu-lazernye-monokhromnye/mfp-hp-europe-laserjet-pro-m428fdn-w1a29ab19/"/>
    <hyperlink ref="E1358" r:id="rId1347" tooltip="https://alsi.kz/ru/catalog/mfu-lazernye-monokhromnye/mfp-hp-europe-laserjet-pro-m428fdn-w1a32ab09/" display="https://alsi.kz/ru/catalog/mfu-lazernye-monokhromnye/mfp-hp-europe-laserjet-pro-m428fdn-w1a32ab09/"/>
    <hyperlink ref="E1359" r:id="rId1348" tooltip="https://alsi.kz/ru/catalog/mfu-lazernye-monokhromnye/mfp-hp-europe-tank-1602w-2r3e8ab19/" display="https://alsi.kz/ru/catalog/mfu-lazernye-monokhromnye/mfp-hp-europe-tank-1602w-2r3e8ab19/"/>
    <hyperlink ref="E1360" r:id="rId1349" tooltip="https://alsi.kz/ru/catalog/mfu-lazernye-monokhromnye/mfp-hp-europe-laserjet-tank-2602dn-2r3f0ab19/" display="https://alsi.kz/ru/catalog/mfu-lazernye-monokhromnye/mfp-hp-europe-laserjet-tank-2602dn-2r3f0ab19/"/>
    <hyperlink ref="E1361" r:id="rId1350" tooltip="https://alsi.kz/ru/catalog/mfu-lazernye-monokhromnye/mfp-hp-europe-laserjet-tank-2602sdn-2r7f6ab19/" display="https://alsi.kz/ru/catalog/mfu-lazernye-monokhromnye/mfp-hp-europe-laserjet-tank-2602sdn-2r7f6ab19/"/>
    <hyperlink ref="E1362" r:id="rId1351" tooltip="https://alsi.kz/ru/catalog/mfu-lazernye-monokhromnye/mfp-hp-europe-m236sdw-9yg09ab19/" display="https://alsi.kz/ru/catalog/mfu-lazernye-monokhromnye/mfp-hp-europe-m236sdw-9yg09ab19/"/>
    <hyperlink ref="E1363" r:id="rId1352" tooltip="https://alsi.kz/ru/catalog/mfu-lazernye-monokhromnye/mfu-xerox-b1022dn-b1022v_b/" display="https://alsi.kz/ru/catalog/mfu-lazernye-monokhromnye/mfu-xerox-b1022dn-b1022v_b/"/>
    <hyperlink ref="E1364" r:id="rId1353" tooltip="https://alsi.kz/ru/catalog/mfu-lazernye-monokhromnye/mfu-xerox-b1025dn-b1025v_b/" display="https://alsi.kz/ru/catalog/mfu-lazernye-monokhromnye/mfu-xerox-b1025dn-b1025v_b/"/>
    <hyperlink ref="E1365" r:id="rId1354" tooltip="https://alsi.kz/ru/catalog/mfu-lazernye-monokhromnye/mfu-xerox-b305dni-b305v_dni-28m/" display="https://alsi.kz/ru/catalog/mfu-lazernye-monokhromnye/mfu-xerox-b305dni-b305v_dni-28m/"/>
    <hyperlink ref="E1366" r:id="rId1355" tooltip="https://alsi.kz/ru/catalog/mfu-lazernye-monokhromnye/mfu-xerox-b315dni-b315v_dni-r3g/" display="https://alsi.kz/ru/catalog/mfu-lazernye-monokhromnye/mfu-xerox-b315dni-b315v_dni-r3g/"/>
    <hyperlink ref="E1367" r:id="rId1356" tooltip="https://alsi.kz/ru/catalog/mfu-lazernye-monokhromnye/mfu-monohromnoe-hp-laserjet-m442dn-8af71a-a3-1200x1200-dpi-24-ppm-ethernet-usb-20-no-adf-8af/" display="https://alsi.kz/ru/catalog/mfu-lazernye-monokhromnye/mfu-monohromnoe-hp-laserjet-m442dn-8af71a-a3-1200x1200-dpi-24-ppm-ethernet-usb-20-no-adf-8af/"/>
    <hyperlink ref="E1368" r:id="rId1357" tooltip="https://alsi.kz/ru/catalog/mfu-lazernye-monokhromnye/mfu-monohromnoe-hp-laserjet-m443nda-8af72a-a3-1200x1200-dpi-25-ppm-ethernet-usb-20-adf-8af72/" display="https://alsi.kz/ru/catalog/mfu-lazernye-monokhromnye/mfu-monohromnoe-hp-laserjet-m443nda-8af72a-a3-1200x1200-dpi-25-ppm-ethernet-usb-20-adf-8af72/"/>
    <hyperlink ref="E1369" r:id="rId1358" tooltip="https://alsi.kz/ru/catalog/mfu-lazernye-monokhromnye/printer-canon-lbp122dw-5620c001/" display="https://alsi.kz/ru/catalog/mfu-lazernye-monokhromnye/printer-canon-lbp122dw-5620c001/"/>
    <hyperlink ref="E1370" r:id="rId1359" tooltip="https://alsi.kz/ru/catalog/mfu-lazernye-monokhromnye/printer-hp-europe-tank-2502dw-2r3e3ab19/" display="https://alsi.kz/ru/catalog/mfu-lazernye-monokhromnye/printer-hp-europe-tank-2502dw-2r3e3ab19/"/>
    <hyperlink ref="E1371" r:id="rId1360" tooltip="http://alsi.kz/ru/catalog/mfu-lazernye-tsvetnye/" display="http://alsi.kz/ru/catalog/mfu-lazernye-tsvetnye/"/>
    <hyperlink ref="E1372" r:id="rId1361" tooltip="https://alsi.kz/ru/catalog/mfu-lazernye-tsvetnye/mfp-canon-imagerunner-2930i-5975c005aa/" display="https://alsi.kz/ru/catalog/mfu-lazernye-tsvetnye/mfp-canon-imagerunner-2930i-5975c005aa/"/>
    <hyperlink ref="E1373" r:id="rId1362" tooltip="https://alsi.kz/ru/catalog/mfu-lazernye-tsvetnye/mfp-canon-imagerunner-advance-dx-c3720i-5963c005bundle/" display="https://alsi.kz/ru/catalog/mfu-lazernye-tsvetnye/mfp-canon-imagerunner-advance-dx-c3720i-5963c005bundle/"/>
    <hyperlink ref="E1374" r:id="rId1363" tooltip="https://alsi.kz/ru/catalog/mfu-lazernye-tsvetnye/mfp-canon-i-sensys-mf651cw-5158c009bundle/" display="https://alsi.kz/ru/catalog/mfu-lazernye-tsvetnye/mfp-canon-i-sensys-mf651cw-5158c009bundle/"/>
    <hyperlink ref="E1375" r:id="rId1364" tooltip="https://alsi.kz/ru/catalog/mfu-lazernye-tsvetnye/mfp-canon-i-sensys-mf754cdw-5455c023/" display="https://alsi.kz/ru/catalog/mfu-lazernye-tsvetnye/mfp-canon-i-sensys-mf754cdw-5455c023/"/>
    <hyperlink ref="E1376" r:id="rId1365" tooltip="https://alsi.kz/ru/catalog/mfu-lazernye-tsvetnye/mfp-hp-europe-color-laserjet-enterprise-m480f-3qa55ab19/" display="https://alsi.kz/ru/catalog/mfu-lazernye-tsvetnye/mfp-hp-europe-color-laserjet-enterprise-m480f-3qa55ab19/"/>
    <hyperlink ref="E1377" r:id="rId1366" tooltip="https://alsi.kz/ru/catalog/mfu-lazernye-tsvetnye/mfp-hp-europe-color-laserjet-pro-m183fw-7kw56ab19/" display="https://alsi.kz/ru/catalog/mfu-lazernye-tsvetnye/mfp-hp-europe-color-laserjet-pro-m183fw-7kw56ab19/"/>
    <hyperlink ref="E1378" r:id="rId1367" tooltip="https://alsi.kz/ru/catalog/mfu-lazernye-tsvetnye/mfp-hp-europe-color-laserjet-pro-m283fdn-7kw74ab19/" display="https://alsi.kz/ru/catalog/mfu-lazernye-tsvetnye/mfp-hp-europe-color-laserjet-pro-m283fdn-7kw74ab19/"/>
    <hyperlink ref="E1379" r:id="rId1368" tooltip="https://alsi.kz/ru/catalog/mfu-lazernye-tsvetnye/mfp-hp-europe-color-laserjet-pro-m283fdw-7kw75ab19/" display="https://alsi.kz/ru/catalog/mfu-lazernye-tsvetnye/mfp-hp-europe-color-laserjet-pro-m283fdw-7kw75ab19/"/>
    <hyperlink ref="E1380" r:id="rId1369" tooltip="https://alsi.kz/ru/catalog/mfu-lazernye-tsvetnye/mfp-hp-europe-color-laserjet-pro-mfp-m182n-7kw54ab19/" display="https://alsi.kz/ru/catalog/mfu-lazernye-tsvetnye/mfp-hp-europe-color-laserjet-pro-mfp-m182n-7kw54ab19/"/>
    <hyperlink ref="E1381" r:id="rId1370" tooltip="https://alsi.kz/ru/catalog/mfu-lazernye-tsvetnye/mfp-hp-europe-laserjet-pro-4303dw-5hh65ab19/" display="https://alsi.kz/ru/catalog/mfu-lazernye-tsvetnye/mfp-hp-europe-laserjet-pro-4303dw-5hh65ab19/"/>
    <hyperlink ref="E1382" r:id="rId1371" tooltip="https://alsi.kz/ru/catalog/mfu-lazernye-tsvetnye/cvetnoe-lazernoe-mfu-canon-i-s-mf754cdw-5455c023aa/" display="https://alsi.kz/ru/catalog/mfu-lazernye-tsvetnye/cvetnoe-lazernoe-mfu-canon-i-s-mf754cdw-5455c023aa/"/>
    <hyperlink ref="E1383" r:id="rId1372" tooltip="https://alsi.kz/ru/catalog/mfu-lazernye-tsvetnye/cvetnoe-mfu-xerox-c235dni-c235v_dni-f76/" display="https://alsi.kz/ru/catalog/mfu-lazernye-tsvetnye/cvetnoe-mfu-xerox-c235dni-c235v_dni-f76/"/>
    <hyperlink ref="E1384" r:id="rId1373" tooltip="https://alsi.kz/ru/catalog/mfu-lazernye-tsvetnye/cvetnoe-mfu-xerox-c315dni-c315v_dni-ftp/" display="https://alsi.kz/ru/catalog/mfu-lazernye-tsvetnye/cvetnoe-mfu-xerox-c315dni-c315v_dni-ftp/"/>
    <hyperlink ref="E1385" r:id="rId1374" tooltip="http://alsi.kz/ru/catalog/printery-lazernye-monokhromnye/" display="http://alsi.kz/ru/catalog/printery-lazernye-monokhromnye/"/>
    <hyperlink ref="E1386" r:id="rId1375" tooltip="https://alsi.kz/ru/catalog/printery-lazernye-monokhromnye/printer-canon-i-sensys-lbp243dw-5952c013/" display="https://alsi.kz/ru/catalog/printery-lazernye-monokhromnye/printer-canon-i-sensys-lbp243dw-5952c013/"/>
    <hyperlink ref="E1387" r:id="rId1376" tooltip="https://alsi.kz/ru/catalog/printery-lazernye-monokhromnye/printer-canon-i-sensys-lbp246dw-5952c006/" display="https://alsi.kz/ru/catalog/printery-lazernye-monokhromnye/printer-canon-i-sensys-lbp246dw-5952c006/"/>
    <hyperlink ref="E1388" r:id="rId1377" tooltip="https://alsi.kz/ru/catalog/printery-lazernye-monokhromnye/printer-canon-i-sensys-lbp325x-3515c004/" display="https://alsi.kz/ru/catalog/printery-lazernye-monokhromnye/printer-canon-i-sensys-lbp325x-3515c004/"/>
    <hyperlink ref="E1389" r:id="rId1378" tooltip="https://alsi.kz/ru/catalog/printery-lazernye-monokhromnye/printer-hp-europe-laserjet-enterprise-m406dn-3pz15ab19/" display="https://alsi.kz/ru/catalog/printery-lazernye-monokhromnye/printer-hp-europe-laserjet-enterprise-m406dn-3pz15ab19/"/>
    <hyperlink ref="E1390" r:id="rId1379" tooltip="https://alsi.kz/ru/catalog/printery-lazernye-monokhromnye/printer-hp-europe-laserjet-enterprise-m507dn-1pv87ab19/" display="https://alsi.kz/ru/catalog/printery-lazernye-monokhromnye/printer-hp-europe-laserjet-enterprise-m507dn-1pv87ab19/"/>
    <hyperlink ref="E1391" r:id="rId1380" tooltip="https://alsi.kz/ru/catalog/printery-lazernye-monokhromnye/printer-hp-europe-laserjet-pro-4003dn-2z609ab19/" display="https://alsi.kz/ru/catalog/printery-lazernye-monokhromnye/printer-hp-europe-laserjet-pro-4003dn-2z609ab19/"/>
    <hyperlink ref="E1392" r:id="rId1381" tooltip="https://alsi.kz/ru/catalog/printery-lazernye-monokhromnye/printer-hp-europe-laserjet-pro-4003dw-2z610ab19/" display="https://alsi.kz/ru/catalog/printery-lazernye-monokhromnye/printer-hp-europe-laserjet-pro-4003dw-2z610ab19/"/>
    <hyperlink ref="E1393" r:id="rId1382" tooltip="https://alsi.kz/ru/catalog/printery-lazernye-monokhromnye/printer-hp-europe-laserjet-tank-1502w-2r3e2ab19/" display="https://alsi.kz/ru/catalog/printery-lazernye-monokhromnye/printer-hp-europe-laserjet-tank-1502w-2r3e2ab19/"/>
    <hyperlink ref="E1394" r:id="rId1383" tooltip="https://alsi.kz/ru/catalog/printery-lazernye-monokhromnye/printer-xerox-b310dni-b310v_dni-zso/" display="https://alsi.kz/ru/catalog/printery-lazernye-monokhromnye/printer-xerox-b310dni-b310v_dni-zso/"/>
    <hyperlink ref="E1395" r:id="rId1384" tooltip="https://alsi.kz/ru/catalog/printery-lazernye-monokhromnye/printer-xerox-versalink-b400dn-b400v_dn-abi/" display="https://alsi.kz/ru/catalog/printery-lazernye-monokhromnye/printer-xerox-versalink-b400dn-b400v_dn-abi/"/>
    <hyperlink ref="E1396" r:id="rId1385" tooltip="http://alsi.kz/ru/catalog/printery-lazernye-tsvetnye/" display="http://alsi.kz/ru/catalog/printery-lazernye-tsvetnye/"/>
    <hyperlink ref="E1397" r:id="rId1386" tooltip="https://alsi.kz/ru/catalog/printery-lazernye-tsvetnye/printer-canon-i-sensys-lbp722cdw-4929c006/" display="https://alsi.kz/ru/catalog/printery-lazernye-tsvetnye/printer-canon-i-sensys-lbp722cdw-4929c006/"/>
    <hyperlink ref="E1398" r:id="rId1387" tooltip="https://alsi.kz/ru/catalog/printery-lazernye-tsvetnye/printer-hp-europe-color-laserjet-pro-m255dw-7kw64ab19/" display="https://alsi.kz/ru/catalog/printery-lazernye-tsvetnye/printer-hp-europe-color-laserjet-pro-m255dw-7kw64ab19/"/>
    <hyperlink ref="E1399" r:id="rId1388" tooltip="https://alsi.kz/ru/catalog/printery-lazernye-tsvetnye/printer-hp-europe-laserjet-pro-4203dn-4ra89ab19/" display="https://alsi.kz/ru/catalog/printery-lazernye-tsvetnye/printer-hp-europe-laserjet-pro-4203dn-4ra89ab19/"/>
    <hyperlink ref="E1400" r:id="rId1389" tooltip="https://alsi.kz/ru/catalog/printery-lazernye-tsvetnye/printer-hp-europe-laserjet-pro-4203dw-5hh48ab19/" display="https://alsi.kz/ru/catalog/printery-lazernye-tsvetnye/printer-hp-europe-laserjet-pro-4203dw-5hh48ab19/"/>
    <hyperlink ref="E1401" r:id="rId1390" tooltip="http://alsi.kz/ru/catalog/skanery/" display="http://alsi.kz/ru/catalog/skanery/"/>
    <hyperlink ref="E1402" r:id="rId1391" tooltip="https://alsi.kz/ru/catalog/skanery/skaner-canon-imageformula-dr-c225-ii-3258c003/" display="https://alsi.kz/ru/catalog/skanery/skaner-canon-imageformula-dr-c225-ii-3258c003/"/>
    <hyperlink ref="E1403" r:id="rId1392" tooltip="https://alsi.kz/ru/catalog/skanery/skaner-canon-imageformula-dr-f120-9017b003aa/" display="https://alsi.kz/ru/catalog/skanery/skaner-canon-imageformula-dr-f120-9017b003aa/"/>
    <hyperlink ref="E1404" r:id="rId1393" tooltip="https://alsi.kz/ru/catalog/skanery/skaner-canon-imageformula-dr-s130-4812c001/" display="https://alsi.kz/ru/catalog/skanery/skaner-canon-imageformula-dr-s130-4812c001/"/>
    <hyperlink ref="E1405" r:id="rId1394" tooltip="https://alsi.kz/ru/catalog/skanery/skaner-canon-imageformula-dr-s150-4044c003/" display="https://alsi.kz/ru/catalog/skanery/skaner-canon-imageformula-dr-s150-4044c003/"/>
    <hyperlink ref="E1406" r:id="rId1395" tooltip="https://alsi.kz/ru/catalog/skanery/skaner-canon-imageformula-p-208ii-9704b003aa/" display="https://alsi.kz/ru/catalog/skanery/skaner-canon-imageformula-p-208ii-9704b003aa/"/>
    <hyperlink ref="E1407" r:id="rId1396" tooltip="https://alsi.kz/ru/catalog/skanery/skaner-canon-p215-9705b003aa/" display="https://alsi.kz/ru/catalog/skanery/skaner-canon-p215-9705b003aa/"/>
    <hyperlink ref="E1408" r:id="rId1397" tooltip="https://alsi.kz/ru/catalog/skanery/skaner-canon-nastolnyy-skaner-iriscan-desk-5-pro-s-kameroy-3853v999/" display="https://alsi.kz/ru/catalog/skanery/skaner-canon-nastolnyy-skaner-iriscan-desk-5-pro-s-kameroy-3853v999/"/>
    <hyperlink ref="E1409" r:id="rId1398" tooltip="https://alsi.kz/ru/catalog/skanery/skaner-epson-perfection-v39ii-b11b268401/" display="https://alsi.kz/ru/catalog/skanery/skaner-epson-perfection-v39ii-b11b268401/"/>
    <hyperlink ref="E1410" r:id="rId1399" tooltip="https://alsi.kz/ru/catalog/skanery/skaner-hp-europe-scanjet-enterprise-flow-n7000-snw1-6fw10ab19/" display="https://alsi.kz/ru/catalog/skanery/skaner-hp-europe-scanjet-enterprise-flow-n7000-snw1-6fw10ab19/"/>
    <hyperlink ref="E1411" r:id="rId1400" tooltip="https://alsi.kz/ru/catalog/skanery/skaner-hp-europe-scanjet-pro-2000-s2-6fw06ab19/" display="https://alsi.kz/ru/catalog/skanery/skaner-hp-europe-scanjet-pro-2000-s2-6fw06ab19/"/>
    <hyperlink ref="E1412" r:id="rId1401" tooltip="https://alsi.kz/ru/catalog/skanery/skaner-hp-europe-scanjet-pro-2500-f1-l2747ab19/" display="https://alsi.kz/ru/catalog/skanery/skaner-hp-europe-scanjet-pro-2500-f1-l2747ab19/"/>
    <hyperlink ref="E1413" r:id="rId1402" tooltip="https://alsi.kz/ru/catalog/skanery/skaner-hp-europe-scanjet-pro-2600-f1-20g05ab19/" display="https://alsi.kz/ru/catalog/skanery/skaner-hp-europe-scanjet-pro-2600-f1-20g05ab19/"/>
    <hyperlink ref="E1414" r:id="rId1403" tooltip="https://alsi.kz/ru/catalog/skanery/skaner-hp-europe-scanjet-pro-n4000-snw1-6fw08ab19/" display="https://alsi.kz/ru/catalog/skanery/skaner-hp-europe-scanjet-pro-n4000-snw1-6fw08ab19/"/>
    <hyperlink ref="E1415" r:id="rId1404" tooltip="http://alsi.kz/ru/catalog/struynye-mfu/" display="http://alsi.kz/ru/catalog/struynye-mfu/"/>
    <hyperlink ref="E1416" r:id="rId1405" tooltip="https://alsi.kz/ru/catalog/struynye-mfu/mfp-canon-maxify-gx6040-4470c009/" display="https://alsi.kz/ru/catalog/struynye-mfu/mfp-canon-maxify-gx6040-4470c009/"/>
    <hyperlink ref="E1417" r:id="rId1406" tooltip="https://alsi.kz/ru/catalog/struynye-mfu/mfp-canon-pixma-g2410-2313c009aa/" display="https://alsi.kz/ru/catalog/struynye-mfu/mfp-canon-pixma-g2410-2313c009aa/"/>
    <hyperlink ref="E1418" r:id="rId1407" tooltip="https://alsi.kz/ru/catalog/struynye-mfu/mfp-canon-pixma-g3410-2315c009aa/" display="https://alsi.kz/ru/catalog/struynye-mfu/mfp-canon-pixma-g3410-2315c009aa/"/>
    <hyperlink ref="E1419" r:id="rId1408" tooltip="https://alsi.kz/ru/catalog/struynye-mfu/mfp-canon-pixma-g3416-2315c052/" display="https://alsi.kz/ru/catalog/struynye-mfu/mfp-canon-pixma-g3416-2315c052/"/>
    <hyperlink ref="E1420" r:id="rId1409" tooltip="https://alsi.kz/ru/catalog/struynye-mfu/mfp-canon-pixma-g3420-4467c009/" display="https://alsi.kz/ru/catalog/struynye-mfu/mfp-canon-pixma-g3420-4467c009/"/>
    <hyperlink ref="E1421" r:id="rId1410" tooltip="https://alsi.kz/ru/catalog/struynye-mfu/mfp-canon-pixma-g3430-5989c009/" display="https://alsi.kz/ru/catalog/struynye-mfu/mfp-canon-pixma-g3430-5989c009/"/>
    <hyperlink ref="E1422" r:id="rId1411" tooltip="https://alsi.kz/ru/catalog/struynye-mfu/mfp-canon-pixma-g640-4620c009/" display="https://alsi.kz/ru/catalog/struynye-mfu/mfp-canon-pixma-g640-4620c009/"/>
    <hyperlink ref="E1423" r:id="rId1412" tooltip="https://alsi.kz/ru/catalog/struynye-mfu/mfp-hp-europe-officejet-pro-8730-d9l20aa80/" display="https://alsi.kz/ru/catalog/struynye-mfu/mfp-hp-europe-officejet-pro-8730-d9l20aa80/"/>
    <hyperlink ref="E1424" r:id="rId1413" tooltip="https://alsi.kz/ru/catalog/struynye-mfu/mfp-hp-europe-smart-tank-725-all-in-one-28b51a670/" display="https://alsi.kz/ru/catalog/struynye-mfu/mfp-hp-europe-smart-tank-725-all-in-one-28b51a670/"/>
    <hyperlink ref="E1425" r:id="rId1414" tooltip="https://alsi.kz/ru/catalog/struynye-mfu/mfp-hp-europe-smart-tank-750-6uu47a670/" display="https://alsi.kz/ru/catalog/struynye-mfu/mfp-hp-europe-smart-tank-750-6uu47a670/"/>
    <hyperlink ref="E1426" r:id="rId1415" tooltip="https://alsi.kz/ru/catalog/struynye-mfu/mfu-epson-l3250-c11cj67412/" display="https://alsi.kz/ru/catalog/struynye-mfu/mfu-epson-l3250-c11cj67412/"/>
    <hyperlink ref="E1427" r:id="rId1416" tooltip="https://alsi.kz/ru/catalog/struynye-mfu/mfu-epson-l3266-c11cj66411/" display="https://alsi.kz/ru/catalog/struynye-mfu/mfu-epson-l3266-c11cj66411/"/>
    <hyperlink ref="E1428" r:id="rId1417" tooltip="https://alsi.kz/ru/catalog/struynye-mfu/mfu-epson-l3560-c11ck58404/" display="https://alsi.kz/ru/catalog/struynye-mfu/mfu-epson-l3560-c11ck58404/"/>
    <hyperlink ref="E1429" r:id="rId1418" tooltip="https://alsi.kz/ru/catalog/struynye-mfu/cvetnoe-mfu-canon-pixma-g2430-5991c009aa/" display="https://alsi.kz/ru/catalog/struynye-mfu/cvetnoe-mfu-canon-pixma-g2430-5991c009aa/"/>
    <hyperlink ref="E1430" r:id="rId1419" tooltip="https://alsi.kz/ru/catalog/struynye-mfu/cvetnoe-mfu-canon-pixma-g3416-2315c052ab/" display="https://alsi.kz/ru/catalog/struynye-mfu/cvetnoe-mfu-canon-pixma-g3416-2315c052ab/"/>
    <hyperlink ref="E1431" r:id="rId1420" tooltip="https://alsi.kz/ru/catalog/struynye-mfu/cvetnoe-mfu-canon-pixma-g3430-5989c009aa/" display="https://alsi.kz/ru/catalog/struynye-mfu/cvetnoe-mfu-canon-pixma-g3430-5989c009aa/"/>
    <hyperlink ref="E1432" r:id="rId1421" tooltip="https://alsi.kz/ru/catalog/struynye-mfu/cvetnoe-mfu-canon-pixma-g3470b-5805c009aa/" display="https://alsi.kz/ru/catalog/struynye-mfu/cvetnoe-mfu-canon-pixma-g3470b-5805c009aa/"/>
    <hyperlink ref="E1433" r:id="rId1422" tooltip="http://alsi.kz/ru/catalog/struynye-printery/" display="http://alsi.kz/ru/catalog/struynye-printery/"/>
    <hyperlink ref="E1434" r:id="rId1423" tooltip="https://alsi.kz/ru/catalog/struynye-printery/printer-canon-pixma-540-4621c009/" display="https://alsi.kz/ru/catalog/struynye-printery/printer-canon-pixma-540-4621c009/"/>
    <hyperlink ref="E1435" r:id="rId1424" tooltip="http://alsi.kz/ru/catalog/shirokoformatnye-printery/" display="http://alsi.kz/ru/catalog/shirokoformatnye-printery/"/>
    <hyperlink ref="E1436" r:id="rId1425" tooltip="https://alsi.kz/ru/catalog/shirokoformatnye-printery/obslujivayushchiy-kartridj-canon-maintenance-cartridge-mc-30-1156c002/" display="https://alsi.kz/ru/catalog/shirokoformatnye-printery/obslujivayushchiy-kartridj-canon-maintenance-cartridge-mc-30-1156c002/"/>
    <hyperlink ref="E1437" r:id="rId1426" tooltip="https://alsi.kz/ru/catalog/shirokoformatnye-printery/plotter-canon-imageprograf-tm-340-6248c003/" display="https://alsi.kz/ru/catalog/shirokoformatnye-printery/plotter-canon-imageprograf-tm-340-6248c003/"/>
    <hyperlink ref="E1438" r:id="rId1427" tooltip="https://alsi.kz/ru/catalog/shirokoformatnye-printery/plotter-canon-imageprograf-tm-350-6246c003/" display="https://alsi.kz/ru/catalog/shirokoformatnye-printery/plotter-canon-imageprograf-tm-350-6246c003/"/>
    <hyperlink ref="E1439" r:id="rId1428" tooltip="http://alsi.kz/ru/catalog/raskhodnye-materialy/" display="http://alsi.kz/ru/catalog/raskhodnye-materialy/"/>
    <hyperlink ref="E1440" r:id="rId1429" tooltip="http://alsi.kz/ru/catalog/aksessuary-k-printeram-i-mfu/" display="http://alsi.kz/ru/catalog/aksessuary-k-printeram-i-mfu/"/>
    <hyperlink ref="E1441" r:id="rId1430" tooltip="https://alsi.kz/ru/catalog/aksessuary-k-printeram-i-mfu/blok-tonera-hp-ce980a-dlya-cp5525xx/" display="https://alsi.kz/ru/catalog/aksessuary-k-printeram-i-mfu/blok-tonera-hp-ce980a-dlya-cp5525xx/"/>
    <hyperlink ref="E1442" r:id="rId1431" tooltip="https://alsi.kz/ru/catalog/aksessuary-k-printeram-i-mfu/kartoschityvatel-canon-micard-plus-rdr-80581agu-3909v135/" display="https://alsi.kz/ru/catalog/aksessuary-k-printeram-i-mfu/kartoschityvatel-canon-micard-plus-rdr-80581agu-3909v135/"/>
    <hyperlink ref="E1443" r:id="rId1432" tooltip="https://alsi.kz/ru/catalog/aksessuary-k-printeram-i-mfu/-hp-ce515a/" display="https://alsi.kz/ru/catalog/aksessuary-k-printeram-i-mfu/-hp-ce515a/"/>
    <hyperlink ref="E1444" r:id="rId1433" tooltip="https://alsi.kz/ru/catalog/aksessuary-k-printeram-i-mfu/-i-g-i-hp-cf065a/" display="https://alsi.kz/ru/catalog/aksessuary-k-printeram-i-mfu/-i-g-i-hp-cf065a/"/>
    <hyperlink ref="E1445" r:id="rId1434" tooltip="https://alsi.kz/ru/catalog/aksessuary-k-printeram-i-mfu/komplekt-dlya-obslujivaniya-hp-europe-f2g77a-f2g77a/" display="https://alsi.kz/ru/catalog/aksessuary-k-printeram-i-mfu/komplekt-dlya-obslujivaniya-hp-europe-f2g77a-f2g77a/"/>
    <hyperlink ref="E1446" r:id="rId1435" tooltip="https://alsi.kz/ru/catalog/aksessuary-k-printeram-i-mfu/komplekt-dlya-obslujivaniya-hp-europe-hp-laserjet-220v-maintenance-kit-b3m78a/" display="https://alsi.kz/ru/catalog/aksessuary-k-printeram-i-mfu/komplekt-dlya-obslujivaniya-hp-europe-hp-laserjet-220v-maintenance-kit-b3m78a/"/>
    <hyperlink ref="E1447" r:id="rId1436" tooltip="https://alsi.kz/ru/catalog/aksessuary-k-printeram-i-mfu/komplekt-modulya-termicheskogo-zakrepleniya-hp-europe-ce978a-ce978a/" display="https://alsi.kz/ru/catalog/aksessuary-k-printeram-i-mfu/komplekt-modulya-termicheskogo-zakrepleniya-hp-europe-ce978a-ce978a/"/>
    <hyperlink ref="E1448" r:id="rId1437" tooltip="https://alsi.kz/ru/catalog/aksessuary-k-printeram-i-mfu/komplekt-perenosa-hp-220v/" display="https://alsi.kz/ru/catalog/aksessuary-k-printeram-i-mfu/komplekt-perenosa-hp-220v/"/>
    <hyperlink ref="E1449" r:id="rId1438" tooltip="https://alsi.kz/ru/catalog/aksessuary-k-printeram-i-mfu/komplekt-rolikov-hp-europe-c1p70a-c1p70a/" display="https://alsi.kz/ru/catalog/aksessuary-k-printeram-i-mfu/komplekt-rolikov-hp-europe-c1p70a-c1p70a/"/>
    <hyperlink ref="E1450" r:id="rId1439" tooltip="https://alsi.kz/ru/catalog/aksessuary-k-printeram-i-mfu/lenta-brother-tze-231-tze-231-34m/" display="https://alsi.kz/ru/catalog/aksessuary-k-printeram-i-mfu/lenta-brother-tze-231-tze-231-34m/"/>
    <hyperlink ref="E1451" r:id="rId1440" tooltip="https://alsi.kz/ru/catalog/aksessuary-k-printeram-i-mfu/podstavka-canon-type-s3-5545c001/" display="https://alsi.kz/ru/catalog/aksessuary-k-printeram-i-mfu/podstavka-canon-type-s3-5545c001/"/>
    <hyperlink ref="E1452" r:id="rId1441" tooltip="https://alsi.kz/ru/catalog/aksessuary-k-printeram-i-mfu/-i-hp-kit/" display="https://alsi.kz/ru/catalog/aksessuary-k-printeram-i-mfu/-i-hp-kit/"/>
    <hyperlink ref="E1453" r:id="rId1442" tooltip="http://alsi.kz/ru/catalog/zapasnye-chasti/" display="http://alsi.kz/ru/catalog/zapasnye-chasti/"/>
    <hyperlink ref="E1454" r:id="rId1443" tooltip="https://alsi.kz/ru/catalog/zapasnye-chasti/baraban-canon-c-exv-59-drum-unit-3761c002/" display="https://alsi.kz/ru/catalog/zapasnye-chasti/baraban-canon-c-exv-59-drum-unit-3761c002/"/>
    <hyperlink ref="E1455" r:id="rId1444" tooltip="https://alsi.kz/ru/catalog/zapasnye-chasti/baraban-canon-c-exv49-cym-8528b003aa/" display="https://alsi.kz/ru/catalog/zapasnye-chasti/baraban-canon-c-exv49-cym-8528b003aa/"/>
    <hyperlink ref="E1456" r:id="rId1445" tooltip="https://alsi.kz/ru/catalog/zapasnye-chasti/baraban-canon-image-press-8064b001/" display="https://alsi.kz/ru/catalog/zapasnye-chasti/baraban-canon-image-press-8064b001/"/>
    <hyperlink ref="E1457" r:id="rId1446" tooltip="https://alsi.kz/ru/catalog/zapasnye-chasti/baraban-canon-image-press-8065b001/" display="https://alsi.kz/ru/catalog/zapasnye-chasti/baraban-canon-image-press-8065b001/"/>
    <hyperlink ref="E1458" r:id="rId1447" tooltip="https://alsi.kz/ru/catalog/zapasnye-chasti/baraban-hp-europe-cf219a-cf219a/" display="https://alsi.kz/ru/catalog/zapasnye-chasti/baraban-hp-europe-cf219a-cf219a/"/>
    <hyperlink ref="E1459" r:id="rId1448" tooltip="https://alsi.kz/ru/catalog/zapasnye-chasti/baraban-hp-cf358a/" display="https://alsi.kz/ru/catalog/zapasnye-chasti/baraban-hp-cf358a/"/>
    <hyperlink ref="E1460" r:id="rId1449" tooltip="https://alsi.kz/ru/catalog/zapasnye-chasti/baraban-hp-cf359a/" display="https://alsi.kz/ru/catalog/zapasnye-chasti/baraban-hp-cf359a/"/>
    <hyperlink ref="E1461" r:id="rId1450" tooltip="https://alsi.kz/ru/catalog/zapasnye-chasti/baraban-hp-cf364a/" display="https://alsi.kz/ru/catalog/zapasnye-chasti/baraban-hp-cf364a/"/>
    <hyperlink ref="E1462" r:id="rId1451" tooltip="https://alsi.kz/ru/catalog/zapasnye-chasti/baraban-hp-cf365a/" display="https://alsi.kz/ru/catalog/zapasnye-chasti/baraban-hp-cf365a/"/>
    <hyperlink ref="E1463" r:id="rId1452" tooltip="https://alsi.kz/ru/catalog/zapasnye-chasti/zapasnaya-chast-hp-europe-l0h25a-l0h25a/" display="https://alsi.kz/ru/catalog/zapasnye-chasti/zapasnaya-chast-hp-europe-l0h25a-l0h25a/"/>
    <hyperlink ref="E1464" r:id="rId1453" tooltip="https://alsi.kz/ru/catalog/zapasnye-chasti/-hp-l2718a/" display="https://alsi.kz/ru/catalog/zapasnye-chasti/-hp-l2718a/"/>
    <hyperlink ref="E1465" r:id="rId1454" tooltip="https://alsi.kz/ru/catalog/zapasnye-chasti/komplekt-perenosa-hp-europe-b5l36a-b5l36a/" display="https://alsi.kz/ru/catalog/zapasnye-chasti/komplekt-perenosa-hp-europe-b5l36a-b5l36a/"/>
    <hyperlink ref="E1466" r:id="rId1455" tooltip="https://alsi.kz/ru/catalog/zapasnye-chasti/komplekt-pechatayushchey-golovki-hp-europe-713-3ed58a/" display="https://alsi.kz/ru/catalog/zapasnye-chasti/komplekt-pechatayushchey-golovki-hp-europe-713-3ed58a/"/>
    <hyperlink ref="E1467" r:id="rId1456" tooltip="https://alsi.kz/ru/catalog/zapasnye-chasti/pechatayushchaya-golovka-canon-pf-04-3630b001aa/" display="https://alsi.kz/ru/catalog/zapasnye-chasti/pechatayushchaya-golovka-canon-pf-04-3630b001aa/"/>
    <hyperlink ref="E1468" r:id="rId1457" tooltip="https://alsi.kz/ru/catalog/zapasnye-chasti/pechatayushchaya-golovka-canon-qy6-8028-020000-qy6-8028-020000/" display="https://alsi.kz/ru/catalog/zapasnye-chasti/pechatayushchaya-golovka-canon-qy6-8028-020000-qy6-8028-020000/"/>
    <hyperlink ref="E1469" r:id="rId1458" tooltip="https://alsi.kz/ru/catalog/zapasnye-chasti/privod-canon-fe3-3011-000000-fe3-3011-000000/" display="https://alsi.kz/ru/catalog/zapasnye-chasti/privod-canon-fe3-3011-000000-fe3-3011-000000/"/>
    <hyperlink ref="E1470" r:id="rId1459" tooltip="http://alsi.kz/ru/catalog/kartridzhi-dlya-lazernykh-printerov-mfu-kopirov/" display="http://alsi.kz/ru/catalog/kartridzhi-dlya-lazernykh-printerov-mfu-kopirov/"/>
    <hyperlink ref="E1471" r:id="rId1460" tooltip="https://alsi.kz/ru/catalog/kartridzhi-dlya-lazernykh-printerov-mfu-kopirov/baraban-sharp-zt-20dr-zt-20dr/" display="https://alsi.kz/ru/catalog/kartridzhi-dlya-lazernykh-printerov-mfu-kopirov/baraban-sharp-zt-20dr-zt-20dr/"/>
    <hyperlink ref="E1472" r:id="rId1461" tooltip="https://alsi.kz/ru/catalog/kartridzhi-dlya-lazernykh-printerov-mfu-kopirov/kartridj-canon-057-3009c002/" display="https://alsi.kz/ru/catalog/kartridzhi-dlya-lazernykh-printerov-mfu-kopirov/kartridj-canon-057-3009c002/"/>
    <hyperlink ref="E1473" r:id="rId1462" tooltip="https://alsi.kz/ru/catalog/kartridzhi-dlya-lazernykh-printerov-mfu-kopirov/kartridj-canon-067-5099c002/" display="https://alsi.kz/ru/catalog/kartridzhi-dlya-lazernykh-printerov-mfu-kopirov/kartridj-canon-067-5099c002/"/>
    <hyperlink ref="E1474" r:id="rId1463" tooltip="https://alsi.kz/ru/catalog/kartridzhi-dlya-lazernykh-printerov-mfu-kopirov/kartridj-canon-067-5100c002/" display="https://alsi.kz/ru/catalog/kartridzhi-dlya-lazernykh-printerov-mfu-kopirov/kartridj-canon-067-5100c002/"/>
    <hyperlink ref="E1475" r:id="rId1464" tooltip="https://alsi.kz/ru/catalog/kartridzhi-dlya-lazernykh-printerov-mfu-kopirov/kartridj-canon-067-5101c002/" display="https://alsi.kz/ru/catalog/kartridzhi-dlya-lazernykh-printerov-mfu-kopirov/kartridj-canon-067-5101c002/"/>
    <hyperlink ref="E1476" r:id="rId1465" tooltip="https://alsi.kz/ru/catalog/kartridzhi-dlya-lazernykh-printerov-mfu-kopirov/kartridj-canon-070-5639c002/" display="https://alsi.kz/ru/catalog/kartridzhi-dlya-lazernykh-printerov-mfu-kopirov/kartridj-canon-070-5639c002/"/>
    <hyperlink ref="E1477" r:id="rId1466" tooltip="https://alsi.kz/ru/catalog/kartridzhi-dlya-lazernykh-printerov-mfu-kopirov/kartridj-canon-070h-5640c002/" display="https://alsi.kz/ru/catalog/kartridzhi-dlya-lazernykh-printerov-mfu-kopirov/kartridj-canon-070h-5640c002/"/>
    <hyperlink ref="E1478" r:id="rId1467" tooltip="https://alsi.kz/ru/catalog/kartridzhi-dlya-lazernykh-printerov-mfu-kopirov/kartridj-canon-707-707b/" display="https://alsi.kz/ru/catalog/kartridzhi-dlya-lazernykh-printerov-mfu-kopirov/kartridj-canon-707-707b/"/>
    <hyperlink ref="E1479" r:id="rId1468" tooltip="https://alsi.kz/ru/catalog/kartridzhi-dlya-lazernykh-printerov-mfu-kopirov/kartridj-canon-707c-707c/" display="https://alsi.kz/ru/catalog/kartridzhi-dlya-lazernykh-printerov-mfu-kopirov/kartridj-canon-707c-707c/"/>
    <hyperlink ref="E1480" r:id="rId1469" tooltip="https://alsi.kz/ru/catalog/kartridzhi-dlya-lazernykh-printerov-mfu-kopirov/kartridj-canon-707m-707m/" display="https://alsi.kz/ru/catalog/kartridzhi-dlya-lazernykh-printerov-mfu-kopirov/kartridj-canon-707m-707m/"/>
    <hyperlink ref="E1481" r:id="rId1470" tooltip="https://alsi.kz/ru/catalog/kartridzhi-dlya-lazernykh-printerov-mfu-kopirov/kartridj-canon-707y-707y/" display="https://alsi.kz/ru/catalog/kartridzhi-dlya-lazernykh-printerov-mfu-kopirov/kartridj-canon-707y-707y/"/>
    <hyperlink ref="E1482" r:id="rId1471" tooltip="https://alsi.kz/ru/catalog/kartridzhi-dlya-lazernykh-printerov-mfu-kopirov/kartridzh-canon-725/" display="https://alsi.kz/ru/catalog/kartridzhi-dlya-lazernykh-printerov-mfu-kopirov/kartridzh-canon-725/"/>
    <hyperlink ref="E1483" r:id="rId1472" tooltip="https://alsi.kz/ru/catalog/kartridzhi-dlya-lazernykh-printerov-mfu-kopirov/kartridj-canon-for-drum-lbp5200-701/" display="https://alsi.kz/ru/catalog/kartridzhi-dlya-lazernykh-printerov-mfu-kopirov/kartridj-canon-for-drum-lbp5200-701/"/>
    <hyperlink ref="E1484" r:id="rId1473" tooltip="https://alsi.kz/ru/catalog/kartridzhi-dlya-lazernykh-printerov-mfu-kopirov/kartridj-canon-lbp-cartridge-071-5645c002/" display="https://alsi.kz/ru/catalog/kartridzhi-dlya-lazernykh-printerov-mfu-kopirov/kartridj-canon-lbp-cartridge-071-5645c002/"/>
    <hyperlink ref="E1485" r:id="rId1474" tooltip="https://alsi.kz/ru/catalog/kartridzhi-dlya-lazernykh-printerov-mfu-kopirov/kartridj-canon-m-canon-m/" display="https://alsi.kz/ru/catalog/kartridzhi-dlya-lazernykh-printerov-mfu-kopirov/kartridj-canon-m-canon-m/"/>
    <hyperlink ref="E1486" r:id="rId1475" tooltip="https://alsi.kz/ru/catalog/kartridzhi-dlya-lazernykh-printerov-mfu-kopirov/kartridj-epson-c13s050005-c13s050005/" display="https://alsi.kz/ru/catalog/kartridzhi-dlya-lazernykh-printerov-mfu-kopirov/kartridj-epson-c13s050005-c13s050005/"/>
    <hyperlink ref="E1487" r:id="rId1476" tooltip="https://alsi.kz/ru/catalog/kartridzhi-dlya-lazernykh-printerov-mfu-kopirov/kartridj-hp-europe-147x-w1470x/" display="https://alsi.kz/ru/catalog/kartridzhi-dlya-lazernykh-printerov-mfu-kopirov/kartridj-hp-europe-147x-w1470x/"/>
    <hyperlink ref="E1488" r:id="rId1477" tooltip="https://alsi.kz/ru/catalog/kartridzhi-dlya-lazernykh-printerov-mfu-kopirov/kartridj-hp-europe-150a-w1500a/" display="https://alsi.kz/ru/catalog/kartridzhi-dlya-lazernykh-printerov-mfu-kopirov/kartridj-hp-europe-150a-w1500a/"/>
    <hyperlink ref="E1489" r:id="rId1478" tooltip="https://alsi.kz/ru/catalog/kartridzhi-dlya-lazernykh-printerov-mfu-kopirov/kartridj-hp-europe-207x-w2211x/" display="https://alsi.kz/ru/catalog/kartridzhi-dlya-lazernykh-printerov-mfu-kopirov/kartridj-hp-europe-207x-w2211x/"/>
    <hyperlink ref="E1490" r:id="rId1479" tooltip="https://alsi.kz/ru/catalog/kartridzhi-dlya-lazernykh-printerov-mfu-kopirov/kartridj-hp-europe-207x-w2212x/" display="https://alsi.kz/ru/catalog/kartridzhi-dlya-lazernykh-printerov-mfu-kopirov/kartridj-hp-europe-207x-w2212x/"/>
    <hyperlink ref="E1491" r:id="rId1480" tooltip="https://alsi.kz/ru/catalog/kartridzhi-dlya-lazernykh-printerov-mfu-kopirov/kartridj-hp-europe-230a-w2300a/" display="https://alsi.kz/ru/catalog/kartridzhi-dlya-lazernykh-printerov-mfu-kopirov/kartridj-hp-europe-230a-w2300a/"/>
    <hyperlink ref="E1492" r:id="rId1481" tooltip="https://alsi.kz/ru/catalog/kartridzhi-dlya-lazernykh-printerov-mfu-kopirov/kartridj-hp-europe-230a-w2301a/" display="https://alsi.kz/ru/catalog/kartridzhi-dlya-lazernykh-printerov-mfu-kopirov/kartridj-hp-europe-230a-w2301a/"/>
    <hyperlink ref="E1493" r:id="rId1482" tooltip="https://alsi.kz/ru/catalog/kartridzhi-dlya-lazernykh-printerov-mfu-kopirov/kartridj-hp-europe-230a-w2302a/" display="https://alsi.kz/ru/catalog/kartridzhi-dlya-lazernykh-printerov-mfu-kopirov/kartridj-hp-europe-230a-w2302a/"/>
    <hyperlink ref="E1494" r:id="rId1483" tooltip="https://alsi.kz/ru/catalog/kartridzhi-dlya-lazernykh-printerov-mfu-kopirov/kartridj-hp-europe-230a-w2303a/" display="https://alsi.kz/ru/catalog/kartridzhi-dlya-lazernykh-printerov-mfu-kopirov/kartridj-hp-europe-230a-w2303a/"/>
    <hyperlink ref="E1495" r:id="rId1484" tooltip="https://alsi.kz/ru/catalog/kartridzhi-dlya-lazernykh-printerov-mfu-kopirov/kartridj-hp-europe-659x-w2013x/" display="https://alsi.kz/ru/catalog/kartridzhi-dlya-lazernykh-printerov-mfu-kopirov/kartridj-hp-europe-659x-w2013x/"/>
    <hyperlink ref="E1496" r:id="rId1485" tooltip="https://alsi.kz/ru/catalog/kartridzhi-dlya-lazernykh-printerov-mfu-kopirov/kartridj-hp-europe-92291a-92291a/" display="https://alsi.kz/ru/catalog/kartridzhi-dlya-lazernykh-printerov-mfu-kopirov/kartridj-hp-europe-92291a-92291a/"/>
    <hyperlink ref="E1497" r:id="rId1486" tooltip="https://alsi.kz/ru/catalog/kartridzhi-dlya-lazernykh-printerov-mfu-kopirov/kartridj-hp-europe-92295a-92295a/" display="https://alsi.kz/ru/catalog/kartridzhi-dlya-lazernykh-printerov-mfu-kopirov/kartridj-hp-europe-92295a-92295a/"/>
    <hyperlink ref="E1498" r:id="rId1487" tooltip="https://alsi.kz/ru/catalog/kartridzhi-dlya-lazernykh-printerov-mfu-kopirov/kartridj-hp-europe-c3903a-c3903a/" display="https://alsi.kz/ru/catalog/kartridzhi-dlya-lazernykh-printerov-mfu-kopirov/kartridj-hp-europe-c3903a-c3903a/"/>
    <hyperlink ref="E1499" r:id="rId1488" tooltip="https://alsi.kz/ru/catalog/kartridzhi-dlya-lazernykh-printerov-mfu-kopirov/kartridj-hp-europe-c3968a-c3968a/" display="https://alsi.kz/ru/catalog/kartridzhi-dlya-lazernykh-printerov-mfu-kopirov/kartridj-hp-europe-c3968a-c3968a/"/>
    <hyperlink ref="E1500" r:id="rId1489" tooltip="https://alsi.kz/ru/catalog/kartridzhi-dlya-lazernykh-printerov-mfu-kopirov/kartridzh-hp-c9731a/" display="https://alsi.kz/ru/catalog/kartridzhi-dlya-lazernykh-printerov-mfu-kopirov/kartridzh-hp-c9731a/"/>
    <hyperlink ref="E1501" r:id="rId1490" tooltip="https://alsi.kz/ru/catalog/kartridzhi-dlya-lazernykh-printerov-mfu-kopirov/kartridzh-hp-c9732a/" display="https://alsi.kz/ru/catalog/kartridzhi-dlya-lazernykh-printerov-mfu-kopirov/kartridzh-hp-c9732a/"/>
    <hyperlink ref="E1502" r:id="rId1491" tooltip="https://alsi.kz/ru/catalog/kartridzhi-dlya-lazernykh-printerov-mfu-kopirov/kartridzh-hp-c9733a/" display="https://alsi.kz/ru/catalog/kartridzhi-dlya-lazernykh-printerov-mfu-kopirov/kartridzh-hp-c9733a/"/>
    <hyperlink ref="E1503" r:id="rId1492" tooltip="https://alsi.kz/ru/catalog/kartridzhi-dlya-lazernykh-printerov-mfu-kopirov/kartridj-hp-europe-cb541a-goluboy-cb541a/" display="https://alsi.kz/ru/catalog/kartridzhi-dlya-lazernykh-printerov-mfu-kopirov/kartridj-hp-europe-cb541a-goluboy-cb541a/"/>
    <hyperlink ref="E1504" r:id="rId1493" tooltip="https://alsi.kz/ru/catalog/kartridzhi-dlya-lazernykh-printerov-mfu-kopirov/kartridzh-hp-cc530a/" display="https://alsi.kz/ru/catalog/kartridzhi-dlya-lazernykh-printerov-mfu-kopirov/kartridzh-hp-cc530a/"/>
    <hyperlink ref="E1505" r:id="rId1494" tooltip="https://alsi.kz/ru/catalog/kartridzhi-dlya-lazernykh-printerov-mfu-kopirov/kartridzh-hp-cc531a/" display="https://alsi.kz/ru/catalog/kartridzhi-dlya-lazernykh-printerov-mfu-kopirov/kartridzh-hp-cc531a/"/>
    <hyperlink ref="E1506" r:id="rId1495" tooltip="https://alsi.kz/ru/catalog/kartridzhi-dlya-lazernykh-printerov-mfu-kopirov/kartridzh-hp-cc532a/" display="https://alsi.kz/ru/catalog/kartridzhi-dlya-lazernykh-printerov-mfu-kopirov/kartridzh-hp-cc532a/"/>
    <hyperlink ref="E1507" r:id="rId1496" tooltip="https://alsi.kz/ru/catalog/kartridzhi-dlya-lazernykh-printerov-mfu-kopirov/kartridzh-hp-ce255x/" display="https://alsi.kz/ru/catalog/kartridzhi-dlya-lazernykh-printerov-mfu-kopirov/kartridzh-hp-ce255x/"/>
    <hyperlink ref="E1508" r:id="rId1497" tooltip="https://alsi.kz/ru/catalog/kartridzhi-dlya-lazernykh-printerov-mfu-kopirov/kartridzh-hp-ce262a/" display="https://alsi.kz/ru/catalog/kartridzhi-dlya-lazernykh-printerov-mfu-kopirov/kartridzh-hp-ce262a/"/>
    <hyperlink ref="E1509" r:id="rId1498" tooltip="https://alsi.kz/ru/catalog/kartridzhi-dlya-lazernykh-printerov-mfu-kopirov/kartridzh-hp-ce263a/" display="https://alsi.kz/ru/catalog/kartridzhi-dlya-lazernykh-printerov-mfu-kopirov/kartridzh-hp-ce263a/"/>
    <hyperlink ref="E1510" r:id="rId1499" tooltip="https://alsi.kz/ru/catalog/kartridzhi-dlya-lazernykh-printerov-mfu-kopirov/kartridzh-hp-ce270a/" display="https://alsi.kz/ru/catalog/kartridzhi-dlya-lazernykh-printerov-mfu-kopirov/kartridzh-hp-ce270a/"/>
    <hyperlink ref="E1511" r:id="rId1500" tooltip="https://alsi.kz/ru/catalog/kartridzhi-dlya-lazernykh-printerov-mfu-kopirov/kartridzh-hp-ce271a/" display="https://alsi.kz/ru/catalog/kartridzhi-dlya-lazernykh-printerov-mfu-kopirov/kartridzh-hp-ce271a/"/>
    <hyperlink ref="E1512" r:id="rId1501" tooltip="https://alsi.kz/ru/catalog/kartridzhi-dlya-lazernykh-printerov-mfu-kopirov/kartridzh-hp-ce272a/" display="https://alsi.kz/ru/catalog/kartridzhi-dlya-lazernykh-printerov-mfu-kopirov/kartridzh-hp-ce272a/"/>
    <hyperlink ref="E1513" r:id="rId1502" tooltip="https://alsi.kz/ru/catalog/kartridzhi-dlya-lazernykh-printerov-mfu-kopirov/kartridzh-hp-ce273a/" display="https://alsi.kz/ru/catalog/kartridzhi-dlya-lazernykh-printerov-mfu-kopirov/kartridzh-hp-ce273a/"/>
    <hyperlink ref="E1514" r:id="rId1503" tooltip="https://alsi.kz/ru/catalog/kartridzhi-dlya-lazernykh-printerov-mfu-kopirov/kartridzh-hp-ce400a/" display="https://alsi.kz/ru/catalog/kartridzhi-dlya-lazernykh-printerov-mfu-kopirov/kartridzh-hp-ce400a/"/>
    <hyperlink ref="E1515" r:id="rId1504" tooltip="https://alsi.kz/ru/catalog/kartridzhi-dlya-lazernykh-printerov-mfu-kopirov/kartridj-hp-europe-ce400x-ce400x/" display="https://alsi.kz/ru/catalog/kartridzhi-dlya-lazernykh-printerov-mfu-kopirov/kartridj-hp-europe-ce400x-ce400x/"/>
    <hyperlink ref="E1516" r:id="rId1505" tooltip="https://alsi.kz/ru/catalog/kartridzhi-dlya-lazernykh-printerov-mfu-kopirov/kartridzh-hp-ce401a/" display="https://alsi.kz/ru/catalog/kartridzhi-dlya-lazernykh-printerov-mfu-kopirov/kartridzh-hp-ce401a/"/>
    <hyperlink ref="E1517" r:id="rId1506" tooltip="https://alsi.kz/ru/catalog/kartridzhi-dlya-lazernykh-printerov-mfu-kopirov/kartridzh-hp-ce402a/" display="https://alsi.kz/ru/catalog/kartridzhi-dlya-lazernykh-printerov-mfu-kopirov/kartridzh-hp-ce402a/"/>
    <hyperlink ref="E1518" r:id="rId1507" tooltip="https://alsi.kz/ru/catalog/kartridzhi-dlya-lazernykh-printerov-mfu-kopirov/kartridzh-hp-ce403a/" display="https://alsi.kz/ru/catalog/kartridzhi-dlya-lazernykh-printerov-mfu-kopirov/kartridzh-hp-ce403a/"/>
    <hyperlink ref="E1519" r:id="rId1508" tooltip="https://alsi.kz/ru/catalog/kartridzhi-dlya-lazernykh-printerov-mfu-kopirov/-hp-ce505d/" display="https://alsi.kz/ru/catalog/kartridzhi-dlya-lazernykh-printerov-mfu-kopirov/-hp-ce505d/"/>
    <hyperlink ref="E1520" r:id="rId1509" tooltip="https://alsi.kz/ru/catalog/kartridzhi-dlya-lazernykh-printerov-mfu-kopirov/kartridj-hp-europe-cf217a-cf217a/" display="https://alsi.kz/ru/catalog/kartridzhi-dlya-lazernykh-printerov-mfu-kopirov/kartridj-hp-europe-cf217a-cf217a/"/>
    <hyperlink ref="E1521" r:id="rId1510" tooltip="https://alsi.kz/ru/catalog/kartridzhi-dlya-lazernykh-printerov-mfu-kopirov/kartridj-hp-europe-cf226a-cf226a/" display="https://alsi.kz/ru/catalog/kartridzhi-dlya-lazernykh-printerov-mfu-kopirov/kartridj-hp-europe-cf226a-cf226a/"/>
    <hyperlink ref="E1522" r:id="rId1511" tooltip="https://alsi.kz/ru/catalog/kartridzhi-dlya-lazernykh-printerov-mfu-kopirov/kartridj-hp-europe-cf226x-cf226x/" display="https://alsi.kz/ru/catalog/kartridzhi-dlya-lazernykh-printerov-mfu-kopirov/kartridj-hp-europe-cf226x-cf226x/"/>
    <hyperlink ref="E1523" r:id="rId1512" tooltip="https://alsi.kz/ru/catalog/kartridzhi-dlya-lazernykh-printerov-mfu-kopirov/kartridj-hp-europe-cf230x-cf230x/" display="https://alsi.kz/ru/catalog/kartridzhi-dlya-lazernykh-printerov-mfu-kopirov/kartridj-hp-europe-cf230x-cf230x/"/>
    <hyperlink ref="E1524" r:id="rId1513" tooltip="https://alsi.kz/ru/catalog/kartridzhi-dlya-lazernykh-printerov-mfu-kopirov/kartridj-hp-europe-cf259a59a-cf259a/" display="https://alsi.kz/ru/catalog/kartridzhi-dlya-lazernykh-printerov-mfu-kopirov/kartridj-hp-europe-cf259a59a-cf259a/"/>
    <hyperlink ref="E1525" r:id="rId1514" tooltip="https://alsi.kz/ru/catalog/kartridzhi-dlya-lazernykh-printerov-mfu-kopirov/kartridj-hp-europe-cf259x-cf259x/" display="https://alsi.kz/ru/catalog/kartridzhi-dlya-lazernykh-printerov-mfu-kopirov/kartridj-hp-europe-cf259x-cf259x/"/>
    <hyperlink ref="E1526" r:id="rId1515" tooltip="https://alsi.kz/ru/catalog/kartridzhi-dlya-lazernykh-printerov-mfu-kopirov/kartridzh-hp-cf280a/" display="https://alsi.kz/ru/catalog/kartridzhi-dlya-lazernykh-printerov-mfu-kopirov/kartridzh-hp-cf280a/"/>
    <hyperlink ref="E1527" r:id="rId1516" tooltip="https://alsi.kz/ru/catalog/kartridzhi-dlya-lazernykh-printerov-mfu-kopirov/-hp-cf281x/" display="https://alsi.kz/ru/catalog/kartridzhi-dlya-lazernykh-printerov-mfu-kopirov/-hp-cf281x/"/>
    <hyperlink ref="E1528" r:id="rId1517" tooltip="https://alsi.kz/ru/catalog/kartridzhi-dlya-lazernykh-printerov-mfu-kopirov/kartridj-hp-cf400a/" display="https://alsi.kz/ru/catalog/kartridzhi-dlya-lazernykh-printerov-mfu-kopirov/kartridj-hp-cf400a/"/>
    <hyperlink ref="E1529" r:id="rId1518" tooltip="https://alsi.kz/ru/catalog/kartridzhi-dlya-lazernykh-printerov-mfu-kopirov/kartridj-hp-europe-cf400x-cf400x/" display="https://alsi.kz/ru/catalog/kartridzhi-dlya-lazernykh-printerov-mfu-kopirov/kartridj-hp-europe-cf400x-cf400x/"/>
    <hyperlink ref="E1530" r:id="rId1519" tooltip="https://alsi.kz/ru/catalog/kartridzhi-dlya-lazernykh-printerov-mfu-kopirov/kartridj-hp-cf401a/" display="https://alsi.kz/ru/catalog/kartridzhi-dlya-lazernykh-printerov-mfu-kopirov/kartridj-hp-cf401a/"/>
    <hyperlink ref="E1531" r:id="rId1520" tooltip="https://alsi.kz/ru/catalog/kartridzhi-dlya-lazernykh-printerov-mfu-kopirov/kartridj-hp-cf402a/" display="https://alsi.kz/ru/catalog/kartridzhi-dlya-lazernykh-printerov-mfu-kopirov/kartridj-hp-cf402a/"/>
    <hyperlink ref="E1532" r:id="rId1521" tooltip="https://alsi.kz/ru/catalog/kartridzhi-dlya-lazernykh-printerov-mfu-kopirov/kartridj-hp-cf403a/" display="https://alsi.kz/ru/catalog/kartridzhi-dlya-lazernykh-printerov-mfu-kopirov/kartridj-hp-cf403a/"/>
    <hyperlink ref="E1533" r:id="rId1522" tooltip="https://alsi.kz/ru/catalog/kartridzhi-dlya-lazernykh-printerov-mfu-kopirov/kartridj-hp-europe-cf533a205a-cf533a/" display="https://alsi.kz/ru/catalog/kartridzhi-dlya-lazernykh-printerov-mfu-kopirov/kartridj-hp-europe-cf533a205a-cf533a/"/>
    <hyperlink ref="E1534" r:id="rId1523" tooltip="https://alsi.kz/ru/catalog/kartridzhi-dlya-lazernykh-printerov-mfu-kopirov/kartridj-hp-europe-cf540a-cf540a/" display="https://alsi.kz/ru/catalog/kartridzhi-dlya-lazernykh-printerov-mfu-kopirov/kartridj-hp-europe-cf540a-cf540a/"/>
    <hyperlink ref="E1535" r:id="rId1524" tooltip="https://alsi.kz/ru/catalog/kartridzhi-dlya-lazernykh-printerov-mfu-kopirov/kartridj-hp-europe-cf541a-cf541a/" display="https://alsi.kz/ru/catalog/kartridzhi-dlya-lazernykh-printerov-mfu-kopirov/kartridj-hp-europe-cf541a-cf541a/"/>
    <hyperlink ref="E1536" r:id="rId1525" tooltip="https://alsi.kz/ru/catalog/kartridzhi-dlya-lazernykh-printerov-mfu-kopirov/kartridj-hp-europe-cf542a-cf542a/" display="https://alsi.kz/ru/catalog/kartridzhi-dlya-lazernykh-printerov-mfu-kopirov/kartridj-hp-europe-cf542a-cf542a/"/>
    <hyperlink ref="E1537" r:id="rId1526" tooltip="https://alsi.kz/ru/catalog/kartridzhi-dlya-lazernykh-printerov-mfu-kopirov/kartridj-hp-europe-cf543a-cf543a/" display="https://alsi.kz/ru/catalog/kartridzhi-dlya-lazernykh-printerov-mfu-kopirov/kartridj-hp-europe-cf543a-cf543a/"/>
    <hyperlink ref="E1538" r:id="rId1527" tooltip="https://alsi.kz/ru/catalog/kartridzhi-dlya-lazernykh-printerov-mfu-kopirov/kartridzh-hp-cn053ae/" display="https://alsi.kz/ru/catalog/kartridzhi-dlya-lazernykh-printerov-mfu-kopirov/kartridzh-hp-cn053ae/"/>
    <hyperlink ref="E1539" r:id="rId1528" tooltip="https://alsi.kz/ru/catalog/kartridzhi-dlya-lazernykh-printerov-mfu-kopirov/kartridzh-hp-q5949a/" display="https://alsi.kz/ru/catalog/kartridzhi-dlya-lazernykh-printerov-mfu-kopirov/kartridzh-hp-q5949a/"/>
    <hyperlink ref="E1540" r:id="rId1529" tooltip="https://alsi.kz/ru/catalog/kartridzhi-dlya-lazernykh-printerov-mfu-kopirov/kartridj-hp-europe-q7563a-q7563a/" display="https://alsi.kz/ru/catalog/kartridzhi-dlya-lazernykh-printerov-mfu-kopirov/kartridj-hp-europe-q7563a-q7563a/"/>
    <hyperlink ref="E1541" r:id="rId1530" tooltip="https://alsi.kz/ru/catalog/kartridzhi-dlya-lazernykh-printerov-mfu-kopirov/kartridj-hp-europe-w1106a106a-w1106a/" display="https://alsi.kz/ru/catalog/kartridzhi-dlya-lazernykh-printerov-mfu-kopirov/kartridj-hp-europe-w1106a106a-w1106a/"/>
    <hyperlink ref="E1542" r:id="rId1531" tooltip="https://alsi.kz/ru/catalog/kartridzhi-dlya-lazernykh-printerov-mfu-kopirov/kartridj-hp-europe-w2000a658a-w2000a/" display="https://alsi.kz/ru/catalog/kartridzhi-dlya-lazernykh-printerov-mfu-kopirov/kartridj-hp-europe-w2000a658a-w2000a/"/>
    <hyperlink ref="E1543" r:id="rId1532" tooltip="https://alsi.kz/ru/catalog/kartridzhi-dlya-lazernykh-printerov-mfu-kopirov/kartridj-hp-europe-w2001a658a-w2001a/" display="https://alsi.kz/ru/catalog/kartridzhi-dlya-lazernykh-printerov-mfu-kopirov/kartridj-hp-europe-w2001a658a-w2001a/"/>
    <hyperlink ref="E1544" r:id="rId1533" tooltip="https://alsi.kz/ru/catalog/kartridzhi-dlya-lazernykh-printerov-mfu-kopirov/kartridj-hp-europe-w2003a658a-w2003a/" display="https://alsi.kz/ru/catalog/kartridzhi-dlya-lazernykh-printerov-mfu-kopirov/kartridj-hp-europe-w2003a658a-w2003a/"/>
    <hyperlink ref="E1545" r:id="rId1534" tooltip="https://alsi.kz/ru/catalog/kartridzhi-dlya-lazernykh-printerov-mfu-kopirov/kartridj-hp-europe-w2011a659a-w2011a/" display="https://alsi.kz/ru/catalog/kartridzhi-dlya-lazernykh-printerov-mfu-kopirov/kartridj-hp-europe-w2011a659a-w2011a/"/>
    <hyperlink ref="E1546" r:id="rId1535" tooltip="https://alsi.kz/ru/catalog/kartridzhi-dlya-lazernykh-printerov-mfu-kopirov/kartridj-hp-europe-w2012a659a-w2012a/" display="https://alsi.kz/ru/catalog/kartridzhi-dlya-lazernykh-printerov-mfu-kopirov/kartridj-hp-europe-w2012a659a-w2012a/"/>
    <hyperlink ref="E1547" r:id="rId1536" tooltip="https://alsi.kz/ru/catalog/kartridzhi-dlya-lazernykh-printerov-mfu-kopirov/kartridj-hp-europe-w2013a659a-w2013a/" display="https://alsi.kz/ru/catalog/kartridzhi-dlya-lazernykh-printerov-mfu-kopirov/kartridj-hp-europe-w2013a659a-w2013a/"/>
    <hyperlink ref="E1548" r:id="rId1537" tooltip="https://alsi.kz/ru/catalog/kartridzhi-dlya-lazernykh-printerov-mfu-kopirov/kartridj-hp-europece341alazernyygoluboy-124110/" display="https://alsi.kz/ru/catalog/kartridzhi-dlya-lazernykh-printerov-mfu-kopirov/kartridj-hp-europece341alazernyygoluboy-124110/"/>
    <hyperlink ref="E1549" r:id="rId1538" tooltip="https://alsi.kz/ru/catalog/kartridzhi-dlya-lazernykh-printerov-mfu-kopirov/kartridj-hp-europece342alazernyyjeltyy-124111/" display="https://alsi.kz/ru/catalog/kartridzhi-dlya-lazernykh-printerov-mfu-kopirov/kartridj-hp-europece342alazernyyjeltyy-124111/"/>
    <hyperlink ref="E1550" r:id="rId1539" tooltip="https://alsi.kz/ru/catalog/kartridzhi-dlya-lazernykh-printerov-mfu-kopirov/kartridj-hp-europece343alazernyypurpurnyy-124112/" display="https://alsi.kz/ru/catalog/kartridzhi-dlya-lazernykh-printerov-mfu-kopirov/kartridj-hp-europece343alazernyypurpurnyy-124112/"/>
    <hyperlink ref="E1551" r:id="rId1540" tooltip="https://alsi.kz/ru/catalog/kartridzhi-dlya-lazernykh-printerov-mfu-kopirov/kartridj-hp-q5950a-chernyy-q5950a/" display="https://alsi.kz/ru/catalog/kartridzhi-dlya-lazernykh-printerov-mfu-kopirov/kartridj-hp-q5950a-chernyy-q5950a/"/>
    <hyperlink ref="E1552" r:id="rId1541" tooltip="https://alsi.kz/ru/catalog/kartridzhi-dlya-lazernykh-printerov-mfu-kopirov/kartridj-hp-q5951a-goluboy-q5951a/" display="https://alsi.kz/ru/catalog/kartridzhi-dlya-lazernykh-printerov-mfu-kopirov/kartridj-hp-q5951a-goluboy-q5951a/"/>
    <hyperlink ref="E1553" r:id="rId1542" tooltip="https://alsi.kz/ru/catalog/kartridzhi-dlya-lazernykh-printerov-mfu-kopirov/kartridj-hp-q5952a-jeltyy-q5952a/" display="https://alsi.kz/ru/catalog/kartridzhi-dlya-lazernykh-printerov-mfu-kopirov/kartridj-hp-q5952a-jeltyy-q5952a/"/>
    <hyperlink ref="E1554" r:id="rId1543" tooltip="https://alsi.kz/ru/catalog/kartridzhi-dlya-lazernykh-printerov-mfu-kopirov/kartridj-hp-q5953a-purpurnyy-q5953a/" display="https://alsi.kz/ru/catalog/kartridzhi-dlya-lazernykh-printerov-mfu-kopirov/kartridj-hp-q5953a-purpurnyy-q5953a/"/>
    <hyperlink ref="E1555" r:id="rId1544" tooltip="https://alsi.kz/ru/catalog/kartridzhi-dlya-lazernykh-printerov-mfu-kopirov/kartridj-nashuatec-mpc3300-841141/" display="https://alsi.kz/ru/catalog/kartridzhi-dlya-lazernykh-printerov-mfu-kopirov/kartridj-nashuatec-mpc3300-841141/"/>
    <hyperlink ref="E1556" r:id="rId1545" tooltip="https://alsi.kz/ru/catalog/kartridzhi-dlya-lazernykh-printerov-mfu-kopirov/kartridj-nashuatec-mpc3300-841142/" display="https://alsi.kz/ru/catalog/kartridzhi-dlya-lazernykh-printerov-mfu-kopirov/kartridj-nashuatec-mpc3300-841142/"/>
    <hyperlink ref="E1557" r:id="rId1546" tooltip="https://alsi.kz/ru/catalog/kartridzhi-dlya-lazernykh-printerov-mfu-kopirov/kartridj-nashuatec-mpc3300-841143/" display="https://alsi.kz/ru/catalog/kartridzhi-dlya-lazernykh-printerov-mfu-kopirov/kartridj-nashuatec-mpc3300-841143/"/>
    <hyperlink ref="E1558" r:id="rId1547" tooltip="https://alsi.kz/ru/catalog/kartridzhi-dlya-lazernykh-printerov-mfu-kopirov/kartridj-samsung-ml--1610d2-ml1610/" display="https://alsi.kz/ru/catalog/kartridzhi-dlya-lazernykh-printerov-mfu-kopirov/kartridj-samsung-ml--1610d2-ml1610/"/>
    <hyperlink ref="E1559" r:id="rId1548" tooltip="https://alsi.kz/ru/catalog/kartridzhi-dlya-lazernykh-printerov-mfu-kopirov/kartridj-samsung-ml-1710-1710d3/" display="https://alsi.kz/ru/catalog/kartridzhi-dlya-lazernykh-printerov-mfu-kopirov/kartridj-samsung-ml-1710-1710d3/"/>
    <hyperlink ref="E1560" r:id="rId1549" tooltip="https://alsi.kz/ru/catalog/kartridzhi-dlya-lazernykh-printerov-mfu-kopirov/kartridj-samsung-scx-4521d3-scx-4521d3/" display="https://alsi.kz/ru/catalog/kartridzhi-dlya-lazernykh-printerov-mfu-kopirov/kartridj-samsung-scx-4521d3-scx-4521d3/"/>
    <hyperlink ref="E1561" r:id="rId1550" tooltip="https://alsi.kz/ru/catalog/kartridzhi-dlya-lazernykh-printerov-mfu-kopirov/kartridj-samsung-scx-d4200a-scx-d4200a/" display="https://alsi.kz/ru/catalog/kartridzhi-dlya-lazernykh-printerov-mfu-kopirov/kartridj-samsung-scx-d4200a-scx-d4200a/"/>
    <hyperlink ref="E1562" r:id="rId1551" tooltip="https://alsi.kz/ru/catalog/kartridzhi-dlya-lazernykh-printerov-mfu-kopirov/kartridj-ultra-cf259xbez-chipa-analog-cf259xultra/" display="https://alsi.kz/ru/catalog/kartridzhi-dlya-lazernykh-printerov-mfu-kopirov/kartridj-ultra-cf259xbez-chipa-analog-cf259xultra/"/>
    <hyperlink ref="E1563" r:id="rId1552" tooltip="https://alsi.kz/ru/catalog/kartridzhi-dlya-lazernykh-printerov-mfu-kopirov/kartridj-xerox-106r03733-metered-dlya-xerox-versalink-c7020c7025c7030-106r03733/" display="https://alsi.kz/ru/catalog/kartridzhi-dlya-lazernykh-printerov-mfu-kopirov/kartridj-xerox-106r03733-metered-dlya-xerox-versalink-c7020c7025c7030-106r03733/"/>
    <hyperlink ref="E1564" r:id="rId1553" tooltip="https://alsi.kz/ru/catalog/kartridzhi-dlya-lazernykh-printerov-mfu-kopirov/kartridj-xerox-106r03734-106r03734/" display="https://alsi.kz/ru/catalog/kartridzhi-dlya-lazernykh-printerov-mfu-kopirov/kartridj-xerox-106r03734-106r03734/"/>
    <hyperlink ref="E1565" r:id="rId1554" tooltip="https://alsi.kz/ru/catalog/kartridzhi-dlya-lazernykh-printerov-mfu-kopirov/kartridj-xerox-106r03735-metered-dlya-xerox-versalink-c7020c7025c7030-106r03735/" display="https://alsi.kz/ru/catalog/kartridzhi-dlya-lazernykh-printerov-mfu-kopirov/kartridj-xerox-106r03735-metered-dlya-xerox-versalink-c7020c7025c7030-106r03735/"/>
    <hyperlink ref="E1566" r:id="rId1555" tooltip="https://alsi.kz/ru/catalog/kartridzhi-dlya-lazernykh-printerov-mfu-kopirov/kartridj-xerox-106r03736-metered-dlya-xerox-versalink-c7020c7025c7030-106r03736/" display="https://alsi.kz/ru/catalog/kartridzhi-dlya-lazernykh-printerov-mfu-kopirov/kartridj-xerox-106r03736-metered-dlya-xerox-versalink-c7020c7025c7030-106r03736/"/>
    <hyperlink ref="E1567" r:id="rId1556" tooltip="https://alsi.kz/ru/catalog/kartridzhi-dlya-lazernykh-printerov-mfu-kopirov/kartridj-xerox-113r00276-113r00276/" display="https://alsi.kz/ru/catalog/kartridzhi-dlya-lazernykh-printerov-mfu-kopirov/kartridj-xerox-113r00276-113r00276/"/>
    <hyperlink ref="E1568" r:id="rId1557" tooltip="https://alsi.kz/ru/catalog/kartridzhi-dlya-lazernykh-printerov-mfu-kopirov/kartridj-xerox-113r00619-113r00619/" display="https://alsi.kz/ru/catalog/kartridzhi-dlya-lazernykh-printerov-mfu-kopirov/kartridj-xerox-113r00619-113r00619/"/>
    <hyperlink ref="E1569" r:id="rId1558" tooltip="https://alsi.kz/ru/catalog/kartridzhi-dlya-lazernykh-printerov-mfu-kopirov/kartridj-xerox-p8ex-1p603p06174/" display="https://alsi.kz/ru/catalog/kartridzhi-dlya-lazernykh-printerov-mfu-kopirov/kartridj-xerox-p8ex-1p603p06174/"/>
    <hyperlink ref="E1570" r:id="rId1559" tooltip="https://alsi.kz/ru/catalog/kartridzhi-dlya-lazernykh-printerov-mfu-kopirov/kartridj-mak-ce255a-analog-ce255amak/" display="https://alsi.kz/ru/catalog/kartridzhi-dlya-lazernykh-printerov-mfu-kopirov/kartridj-mak-ce255a-analog-ce255amak/"/>
    <hyperlink ref="E1571" r:id="rId1560" tooltip="https://alsi.kz/ru/catalog/kartridzhi-dlya-lazernykh-printerov-mfu-kopirov/kopirovalnyy-kartridj-xerox-013r00551-013r00551/" display="https://alsi.kz/ru/catalog/kartridzhi-dlya-lazernykh-printerov-mfu-kopirov/kopirovalnyy-kartridj-xerox-013r00551-013r00551/"/>
    <hyperlink ref="E1572" r:id="rId1561" tooltip="https://alsi.kz/ru/catalog/kartridzhi-dlya-lazernykh-printerov-mfu-kopirov/kopirovalnyy-kartridj-xerox-013r00553-013r00553/" display="https://alsi.kz/ru/catalog/kartridzhi-dlya-lazernykh-printerov-mfu-kopirov/kopirovalnyy-kartridj-xerox-013r00553-013r00553/"/>
    <hyperlink ref="E1573" r:id="rId1562" tooltip="https://alsi.kz/ru/catalog/kartridzhi-dlya-lazernykh-printerov-mfu-kopirov/kopirovalnyy-kartridj-xerox-113r00495-113r00495/" display="https://alsi.kz/ru/catalog/kartridzhi-dlya-lazernykh-printerov-mfu-kopirov/kopirovalnyy-kartridj-xerox-113r00495-113r00495/"/>
    <hyperlink ref="E1574" r:id="rId1563" tooltip="https://alsi.kz/ru/catalog/kartridzhi-dlya-lazernykh-printerov-mfu-kopirov/kopirovalnyy-kartridj-xerox-phaser-6k-106r00646/" display="https://alsi.kz/ru/catalog/kartridzhi-dlya-lazernykh-printerov-mfu-kopirov/kopirovalnyy-kartridj-xerox-phaser-6k-106r00646/"/>
    <hyperlink ref="E1575" r:id="rId1564" tooltip="https://alsi.kz/ru/catalog/kartridzhi-dlya-lazernykh-printerov-mfu-kopirov/print-kartridj-xerox-101r00474-101r00474/" display="https://alsi.kz/ru/catalog/kartridzhi-dlya-lazernykh-printerov-mfu-kopirov/print-kartridj-xerox-101r00474-101r00474/"/>
    <hyperlink ref="E1576" r:id="rId1565" tooltip="https://alsi.kz/ru/catalog/kartridzhi-dlya-lazernykh-printerov-mfu-kopirov/print-kartridj-xerox-2125-113r00445/" display="https://alsi.kz/ru/catalog/kartridzhi-dlya-lazernykh-printerov-mfu-kopirov/print-kartridj-xerox-2125-113r00445/"/>
    <hyperlink ref="E1577" r:id="rId1566" tooltip="https://alsi.kz/ru/catalog/kartridzhi-dlya-lazernykh-printerov-mfu-kopirov/print-kartridj-xerox-p8ex-113r00296/" display="https://alsi.kz/ru/catalog/kartridzhi-dlya-lazernykh-printerov-mfu-kopirov/print-kartridj-xerox-p8ex-113r00296/"/>
    <hyperlink ref="E1578" r:id="rId1567" tooltip="https://alsi.kz/ru/catalog/kartridzhi-dlya-lazernykh-printerov-mfu-kopirov/toner-canon-c-exv-65-5761c001/" display="https://alsi.kz/ru/catalog/kartridzhi-dlya-lazernykh-printerov-mfu-kopirov/toner-canon-c-exv-65-5761c001/"/>
    <hyperlink ref="E1579" r:id="rId1568" tooltip="https://alsi.kz/ru/catalog/kartridzhi-dlya-lazernykh-printerov-mfu-kopirov/toner-canon-c-exv-65-5762c001/" display="https://alsi.kz/ru/catalog/kartridzhi-dlya-lazernykh-printerov-mfu-kopirov/toner-canon-c-exv-65-5762c001/"/>
    <hyperlink ref="E1580" r:id="rId1569" tooltip="https://alsi.kz/ru/catalog/kartridzhi-dlya-lazernykh-printerov-mfu-kopirov/toner-canon-c-exv-65-5763c001/" display="https://alsi.kz/ru/catalog/kartridzhi-dlya-lazernykh-printerov-mfu-kopirov/toner-canon-c-exv-65-5763c001/"/>
    <hyperlink ref="E1581" r:id="rId1570" tooltip="https://alsi.kz/ru/catalog/kartridzhi-dlya-lazernykh-printerov-mfu-kopirov/toner-canon-c-exv-65-5764c001/" display="https://alsi.kz/ru/catalog/kartridzhi-dlya-lazernykh-printerov-mfu-kopirov/toner-canon-c-exv-65-5764c001/"/>
    <hyperlink ref="E1582" r:id="rId1571" tooltip="https://alsi.kz/ru/catalog/kartridzhi-dlya-lazernykh-printerov-mfu-kopirov/toner-canon-t03-2725c001/" display="https://alsi.kz/ru/catalog/kartridzhi-dlya-lazernykh-printerov-mfu-kopirov/toner-canon-t03-2725c001/"/>
    <hyperlink ref="E1583" r:id="rId1572" tooltip="https://alsi.kz/ru/catalog/kartridzhi-dlya-lazernykh-printerov-mfu-kopirov/toner-kartridj-canon-040-0456c001/" display="https://alsi.kz/ru/catalog/kartridzhi-dlya-lazernykh-printerov-mfu-kopirov/toner-kartridj-canon-040-0456c001/"/>
    <hyperlink ref="E1584" r:id="rId1573" tooltip="https://alsi.kz/ru/catalog/kartridzhi-dlya-lazernykh-printerov-mfu-kopirov/toner-kartridj-epson-c13s050038-c13s050038/" display="https://alsi.kz/ru/catalog/kartridzhi-dlya-lazernykh-printerov-mfu-kopirov/toner-kartridj-epson-c13s050038-c13s050038/"/>
    <hyperlink ref="E1585" r:id="rId1574" tooltip="https://alsi.kz/ru/catalog/kartridzhi-dlya-lazernykh-printerov-mfu-kopirov/toner-kartridj-epson-c13s050040-c13s050040/" display="https://alsi.kz/ru/catalog/kartridzhi-dlya-lazernykh-printerov-mfu-kopirov/toner-kartridj-epson-c13s050040-c13s050040/"/>
    <hyperlink ref="E1586" r:id="rId1575" tooltip="https://alsi.kz/ru/catalog/kartridzhi-dlya-lazernykh-printerov-mfu-kopirov/toner-kartridj-epson-c13s050041-c13s050041/" display="https://alsi.kz/ru/catalog/kartridzhi-dlya-lazernykh-printerov-mfu-kopirov/toner-kartridj-epson-c13s050041-c13s050041/"/>
    <hyperlink ref="E1587" r:id="rId1576" tooltip="https://alsi.kz/ru/catalog/kartridzhi-dlya-lazernykh-printerov-mfu-kopirov/toner-kartridj-epson-c13s050097-c13s050097/" display="https://alsi.kz/ru/catalog/kartridzhi-dlya-lazernykh-printerov-mfu-kopirov/toner-kartridj-epson-c13s050097-c13s050097/"/>
    <hyperlink ref="E1588" r:id="rId1577" tooltip="https://alsi.kz/ru/catalog/kartridzhi-dlya-lazernykh-printerov-mfu-kopirov/toner-kartridj-epson-c13s050098-c13s050098/" display="https://alsi.kz/ru/catalog/kartridzhi-dlya-lazernykh-printerov-mfu-kopirov/toner-kartridj-epson-c13s050098-c13s050098/"/>
    <hyperlink ref="E1589" r:id="rId1578" tooltip="https://alsi.kz/ru/catalog/kartridzhi-dlya-lazernykh-printerov-mfu-kopirov/toner-kartridj-epson-c13s050099-c13s050099/" display="https://alsi.kz/ru/catalog/kartridzhi-dlya-lazernykh-printerov-mfu-kopirov/toner-kartridj-epson-c13s050099-c13s050099/"/>
    <hyperlink ref="E1590" r:id="rId1579" tooltip="https://alsi.kz/ru/catalog/kartridzhi-dlya-lazernykh-printerov-mfu-kopirov/toner-kartridj-epson-c13s050100-c13s050100/" display="https://alsi.kz/ru/catalog/kartridzhi-dlya-lazernykh-printerov-mfu-kopirov/toner-kartridj-epson-c13s050100-c13s050100/"/>
    <hyperlink ref="E1591" r:id="rId1580" tooltip="https://alsi.kz/ru/catalog/kartridzhi-dlya-lazernykh-printerov-mfu-kopirov/toner-kartridj-epson-c13s050187-c13s050187/" display="https://alsi.kz/ru/catalog/kartridzhi-dlya-lazernykh-printerov-mfu-kopirov/toner-kartridj-epson-c13s050187-c13s050187/"/>
    <hyperlink ref="E1592" r:id="rId1581" tooltip="https://alsi.kz/ru/catalog/kartridzhi-dlya-lazernykh-printerov-mfu-kopirov/toner-kartridj-epson-c13s050188-c13s050188/" display="https://alsi.kz/ru/catalog/kartridzhi-dlya-lazernykh-printerov-mfu-kopirov/toner-kartridj-epson-c13s050188-c13s050188/"/>
    <hyperlink ref="E1593" r:id="rId1582" tooltip="https://alsi.kz/ru/catalog/kartridzhi-dlya-lazernykh-printerov-mfu-kopirov/toner-kartridj-epson-c13s050189-c13s050189/" display="https://alsi.kz/ru/catalog/kartridzhi-dlya-lazernykh-printerov-mfu-kopirov/toner-kartridj-epson-c13s050189-c13s050189/"/>
    <hyperlink ref="E1594" r:id="rId1583" tooltip="https://alsi.kz/ru/catalog/kartridzhi-dlya-lazernykh-printerov-mfu-kopirov/toner-kartridj-epson-c13s050190-c13s050190/" display="https://alsi.kz/ru/catalog/kartridzhi-dlya-lazernykh-printerov-mfu-kopirov/toner-kartridj-epson-c13s050190-c13s050190/"/>
    <hyperlink ref="E1595" r:id="rId1584" tooltip="https://alsi.kz/ru/catalog/kartridzhi-dlya-lazernykh-printerov-mfu-kopirov/toner-kartridj-epson-c13s050210-c13s050210/" display="https://alsi.kz/ru/catalog/kartridzhi-dlya-lazernykh-printerov-mfu-kopirov/toner-kartridj-epson-c13s050210-c13s050210/"/>
    <hyperlink ref="E1596" r:id="rId1585" tooltip="https://alsi.kz/ru/catalog/kartridzhi-dlya-lazernykh-printerov-mfu-kopirov/toner-kartridj-epson-c13s050211-c13s050211/" display="https://alsi.kz/ru/catalog/kartridzhi-dlya-lazernykh-printerov-mfu-kopirov/toner-kartridj-epson-c13s050211-c13s050211/"/>
    <hyperlink ref="E1597" r:id="rId1586" tooltip="https://alsi.kz/ru/catalog/kartridzhi-dlya-lazernykh-printerov-mfu-kopirov/toner-kartridj-epson-c13s050212-c13s050212/" display="https://alsi.kz/ru/catalog/kartridzhi-dlya-lazernykh-printerov-mfu-kopirov/toner-kartridj-epson-c13s050212-c13s050212/"/>
    <hyperlink ref="E1598" r:id="rId1587" tooltip="https://alsi.kz/ru/catalog/kartridzhi-dlya-lazernykh-printerov-mfu-kopirov/toner-kartridj-epson-c13s050213-c13s050213/" display="https://alsi.kz/ru/catalog/kartridzhi-dlya-lazernykh-printerov-mfu-kopirov/toner-kartridj-epson-c13s050213-c13s050213/"/>
    <hyperlink ref="E1599" r:id="rId1588" tooltip="https://alsi.kz/ru/catalog/kartridzhi-dlya-lazernykh-printerov-mfu-kopirov/toner-kartridj-epson-c13s050226-c13s050226/" display="https://alsi.kz/ru/catalog/kartridzhi-dlya-lazernykh-printerov-mfu-kopirov/toner-kartridj-epson-c13s050226-c13s050226/"/>
    <hyperlink ref="E1600" r:id="rId1589" tooltip="https://alsi.kz/ru/catalog/kartridzhi-dlya-lazernykh-printerov-mfu-kopirov/toner-kartridj-epson-c13s050227-c13s050227/" display="https://alsi.kz/ru/catalog/kartridzhi-dlya-lazernykh-printerov-mfu-kopirov/toner-kartridj-epson-c13s050227-c13s050227/"/>
    <hyperlink ref="E1601" r:id="rId1590" tooltip="https://alsi.kz/ru/catalog/kartridzhi-dlya-lazernykh-printerov-mfu-kopirov/toner-kartridj-epson-c13s050228-c13s050228/" display="https://alsi.kz/ru/catalog/kartridzhi-dlya-lazernykh-printerov-mfu-kopirov/toner-kartridj-epson-c13s050228-c13s050228/"/>
    <hyperlink ref="E1602" r:id="rId1591" tooltip="https://alsi.kz/ru/catalog/kartridzhi-dlya-lazernykh-printerov-mfu-kopirov/toner-kartridj-hp-europe-145a-w1450a/" display="https://alsi.kz/ru/catalog/kartridzhi-dlya-lazernykh-printerov-mfu-kopirov/toner-kartridj-hp-europe-145a-w1450a/"/>
    <hyperlink ref="E1603" r:id="rId1592" tooltip="https://alsi.kz/ru/catalog/kartridzhi-dlya-lazernykh-printerov-mfu-kopirov/toner-kartridj-hp-europe-145x-w1450x/" display="https://alsi.kz/ru/catalog/kartridzhi-dlya-lazernykh-printerov-mfu-kopirov/toner-kartridj-hp-europe-145x-w1450x/"/>
    <hyperlink ref="E1604" r:id="rId1593" tooltip="https://alsi.kz/ru/catalog/kartridzhi-dlya-lazernykh-printerov-mfu-kopirov/toner-kartridj-xerox-006r01462-006r01462/" display="https://alsi.kz/ru/catalog/kartridzhi-dlya-lazernykh-printerov-mfu-kopirov/toner-kartridj-xerox-006r01462-006r01462/"/>
    <hyperlink ref="E1605" r:id="rId1594" tooltip="https://alsi.kz/ru/catalog/kartridzhi-dlya-lazernykh-printerov-mfu-kopirov/toner-kartridj-xerox-haser-3610wc-3615dn-106r02732/" display="https://alsi.kz/ru/catalog/kartridzhi-dlya-lazernykh-printerov-mfu-kopirov/toner-kartridj-xerox-haser-3610wc-3615dn-106r02732/"/>
    <hyperlink ref="E1606" r:id="rId1595" tooltip="http://alsi.kz/ru/catalog/kartridzhi-dlya-matrichnykh-printerov/" display="http://alsi.kz/ru/catalog/kartridzhi-dlya-matrichnykh-printerov/"/>
    <hyperlink ref="E1607" r:id="rId1596" tooltip="https://alsi.kz/ru/catalog/kartridzhi-dlya-matrichnykh-printerov/kartridj-epson-c13s015445ba-c13s015445ba/" display="https://alsi.kz/ru/catalog/kartridzhi-dlya-matrichnykh-printerov/kartridj-epson-c13s015445ba-c13s015445ba/"/>
    <hyperlink ref="E1608" r:id="rId1597" tooltip="https://alsi.kz/ru/catalog/kartridzhi-dlya-matrichnykh-printerov/kartridj-epson-lx100-2999rd/" display="https://alsi.kz/ru/catalog/kartridzhi-dlya-matrichnykh-printerov/kartridj-epson-lx100-2999rd/"/>
    <hyperlink ref="E1609" r:id="rId1598" tooltip="https://alsi.kz/ru/catalog/kartridzhi-dlya-matrichnykh-printerov/kartridj-mt-62156218-mt-6215/" display="https://alsi.kz/ru/catalog/kartridzhi-dlya-matrichnykh-printerov/kartridj-mt-62156218-mt-6215/"/>
    <hyperlink ref="E1610" r:id="rId1599" tooltip="https://alsi.kz/ru/catalog/kartridzhi-dlya-matrichnykh-printerov/kartridj-oki-microline-ml55205521559055915500-ml5520/" display="https://alsi.kz/ru/catalog/kartridzhi-dlya-matrichnykh-printerov/kartridj-oki-microline-ml55205521559055915500-ml5520/"/>
    <hyperlink ref="E1611" r:id="rId1600" tooltip="https://alsi.kz/ru/catalog/kartridzhi-dlya-matrichnykh-printerov/kartridj-okidata-ml-520521590591-/" display="https://alsi.kz/ru/catalog/kartridzhi-dlya-matrichnykh-printerov/kartridj-okidata-ml-520521590591-/"/>
    <hyperlink ref="E1612" r:id="rId1601" tooltip="https://alsi.kz/ru/catalog/kartridzhi-dlya-matrichnykh-printerov/kartridj-panasonic-kx-p459-kx-p459/" display="https://alsi.kz/ru/catalog/kartridzhi-dlya-matrichnykh-printerov/kartridj-panasonic-kx-p459-kx-p459/"/>
    <hyperlink ref="E1613" r:id="rId1602" tooltip="https://alsi.kz/ru/catalog/kartridzhi-dlya-matrichnykh-printerov/kartridj-lentochnyy-epson-dfx-50008000lq-8766-lomond-2884fn-l0201002/" display="https://alsi.kz/ru/catalog/kartridzhi-dlya-matrichnykh-printerov/kartridj-lentochnyy-epson-dfx-50008000lq-8766-lomond-2884fn-l0201002/"/>
    <hyperlink ref="E1614" r:id="rId1603" tooltip="https://alsi.kz/ru/catalog/kartridzhi-dlya-matrichnykh-printerov/kartridj-lentochnyy-epson-lq-2070217021802080fx21702180-c13s015086-lomond-c13s015086/" display="https://alsi.kz/ru/catalog/kartridzhi-dlya-matrichnykh-printerov/kartridj-lentochnyy-epson-lq-2070217021802080fx21702180-c13s015086-lomond-c13s015086/"/>
    <hyperlink ref="E1615" r:id="rId1604" tooltip="https://alsi.kz/ru/catalog/kartridzhi-dlya-matrichnykh-printerov/lenta-epson-c13s015055-c13s015055/" display="https://alsi.kz/ru/catalog/kartridzhi-dlya-matrichnykh-printerov/lenta-epson-c13s015055-c13s015055/"/>
    <hyperlink ref="E1616" r:id="rId1605" tooltip="http://alsi.kz/ru/catalog/kartridzhi-dlya-struynykh-printerov-mfu-plotterov/" display="http://alsi.kz/ru/catalog/kartridzhi-dlya-struynykh-printerov-mfu-plotterov/"/>
    <hyperlink ref="E1617" r:id="rId1606" tooltip="https://alsi.kz/ru/catalog/kartridzhi-dlya-struynykh-printerov-mfu-plotterov/kartridj-canon-ink-pfi-030-3488c001/" display="https://alsi.kz/ru/catalog/kartridzhi-dlya-struynykh-printerov-mfu-plotterov/kartridj-canon-ink-pfi-030-3488c001/"/>
    <hyperlink ref="E1618" r:id="rId1607" tooltip="https://alsi.kz/ru/catalog/kartridzhi-dlya-struynykh-printerov-mfu-plotterov/kartridj-canon-ink-pfi-030-3489c001/" display="https://alsi.kz/ru/catalog/kartridzhi-dlya-struynykh-printerov-mfu-plotterov/kartridj-canon-ink-pfi-030-3489c001/"/>
    <hyperlink ref="E1619" r:id="rId1608" tooltip="https://alsi.kz/ru/catalog/kartridzhi-dlya-struynykh-printerov-mfu-plotterov/kartridj-canon-ink-pfi-030-3490c001/" display="https://alsi.kz/ru/catalog/kartridzhi-dlya-struynykh-printerov-mfu-plotterov/kartridj-canon-ink-pfi-030-3490c001/"/>
    <hyperlink ref="E1620" r:id="rId1609" tooltip="https://alsi.kz/ru/catalog/kartridzhi-dlya-struynykh-printerov-mfu-plotterov/kartridj-canon-ink-pfi-030-3492c001/" display="https://alsi.kz/ru/catalog/kartridzhi-dlya-struynykh-printerov-mfu-plotterov/kartridj-canon-ink-pfi-030-3492c001/"/>
    <hyperlink ref="E1621" r:id="rId1610" tooltip="https://alsi.kz/ru/catalog/kartridzhi-dlya-struynykh-printerov-mfu-plotterov/kartridj-canon-ink-pfi-031-6265c001/" display="https://alsi.kz/ru/catalog/kartridzhi-dlya-struynykh-printerov-mfu-plotterov/kartridj-canon-ink-pfi-031-6265c001/"/>
    <hyperlink ref="E1622" r:id="rId1611" tooltip="https://alsi.kz/ru/catalog/kartridzhi-dlya-struynykh-printerov-mfu-plotterov/kartridj-canon-pfi-120-black-2885c001/" display="https://alsi.kz/ru/catalog/kartridzhi-dlya-struynykh-printerov-mfu-plotterov/kartridj-canon-pfi-120-black-2885c001/"/>
    <hyperlink ref="E1623" r:id="rId1612" tooltip="https://alsi.kz/ru/catalog/kartridzhi-dlya-struynykh-printerov-mfu-plotterov/kartridj-canon-pfi-120-cyan-2886c001/" display="https://alsi.kz/ru/catalog/kartridzhi-dlya-struynykh-printerov-mfu-plotterov/kartridj-canon-pfi-120-cyan-2886c001/"/>
    <hyperlink ref="E1624" r:id="rId1613" tooltip="https://alsi.kz/ru/catalog/kartridzhi-dlya-struynykh-printerov-mfu-plotterov/kartridj-canon-pfi-120-yellow-2888c001/" display="https://alsi.kz/ru/catalog/kartridzhi-dlya-struynykh-printerov-mfu-plotterov/kartridj-canon-pfi-120-yellow-2888c001/"/>
    <hyperlink ref="E1625" r:id="rId1614" tooltip="https://alsi.kz/ru/catalog/kartridzhi-dlya-struynykh-printerov-mfu-plotterov/kartridj-canon-pfi-120mbk-2884c001/" display="https://alsi.kz/ru/catalog/kartridzhi-dlya-struynykh-printerov-mfu-plotterov/kartridj-canon-pfi-120mbk-2884c001/"/>
    <hyperlink ref="E1626" r:id="rId1615" tooltip="https://alsi.kz/ru/catalog/kartridzhi-dlya-struynykh-printerov-mfu-plotterov/kartridj-canon-pfi-1300-co-0821c001/" display="https://alsi.kz/ru/catalog/kartridzhi-dlya-struynykh-printerov-mfu-plotterov/kartridj-canon-pfi-1300-co-0821c001/"/>
    <hyperlink ref="E1627" r:id="rId1616" tooltip="https://alsi.kz/ru/catalog/kartridzhi-dlya-struynykh-printerov-mfu-plotterov/kartridj-canon-pfi-1300-pc-0815c001/" display="https://alsi.kz/ru/catalog/kartridzhi-dlya-struynykh-printerov-mfu-plotterov/kartridj-canon-pfi-1300-pc-0815c001/"/>
    <hyperlink ref="E1628" r:id="rId1617" tooltip="https://alsi.kz/ru/catalog/kartridzhi-dlya-struynykh-printerov-mfu-plotterov/kartridj-canon-pfi-1300-pm-0816c001/" display="https://alsi.kz/ru/catalog/kartridzhi-dlya-struynykh-printerov-mfu-plotterov/kartridj-canon-pfi-1300-pm-0816c001/"/>
    <hyperlink ref="E1629" r:id="rId1618" tooltip="https://alsi.kz/ru/catalog/kartridzhi-dlya-struynykh-printerov-mfu-plotterov/kartridj-canon-pfi-1300-r-0819c001/" display="https://alsi.kz/ru/catalog/kartridzhi-dlya-struynykh-printerov-mfu-plotterov/kartridj-canon-pfi-1300-r-0819c001/"/>
    <hyperlink ref="E1630" r:id="rId1619" tooltip="https://alsi.kz/ru/catalog/kartridzhi-dlya-struynykh-printerov-mfu-plotterov/kartridj-canon-pfi-310bk-2359c001/" display="https://alsi.kz/ru/catalog/kartridzhi-dlya-struynykh-printerov-mfu-plotterov/kartridj-canon-pfi-310bk-2359c001/"/>
    <hyperlink ref="E1631" r:id="rId1620" tooltip="https://alsi.kz/ru/catalog/kartridzhi-dlya-struynykh-printerov-mfu-plotterov/kartridj-canon-pfi-310m-2361c001/" display="https://alsi.kz/ru/catalog/kartridzhi-dlya-struynykh-printerov-mfu-plotterov/kartridj-canon-pfi-310m-2361c001/"/>
    <hyperlink ref="E1632" r:id="rId1621" tooltip="https://alsi.kz/ru/catalog/kartridzhi-dlya-struynykh-printerov-mfu-plotterov/kartridj-canon-pfi-310mbk-2358c001/" display="https://alsi.kz/ru/catalog/kartridzhi-dlya-struynykh-printerov-mfu-plotterov/kartridj-canon-pfi-310mbk-2358c001/"/>
    <hyperlink ref="E1633" r:id="rId1622" tooltip="https://alsi.kz/ru/catalog/kartridzhi-dlya-struynykh-printerov-mfu-plotterov/kartridj-canon-pfi-310y-2362c001/" display="https://alsi.kz/ru/catalog/kartridzhi-dlya-struynykh-printerov-mfu-plotterov/kartridj-canon-pfi-310y-2362c001/"/>
    <hyperlink ref="E1634" r:id="rId1623" tooltip="https://alsi.kz/ru/catalog/kartridzhi-dlya-struynykh-printerov-mfu-plotterov/kartridj-canon-pfi-310s-2360c001/" display="https://alsi.kz/ru/catalog/kartridzhi-dlya-struynykh-printerov-mfu-plotterov/kartridj-canon-pfi-310s-2360c001/"/>
    <hyperlink ref="E1635" r:id="rId1624" tooltip="https://alsi.kz/ru/catalog/kartridzhi-dlya-struynykh-printerov-mfu-plotterov/kartridj-canon-pfi-320-2889c001/" display="https://alsi.kz/ru/catalog/kartridzhi-dlya-struynykh-printerov-mfu-plotterov/kartridj-canon-pfi-320-2889c001/"/>
    <hyperlink ref="E1636" r:id="rId1625" tooltip="https://alsi.kz/ru/catalog/kartridzhi-dlya-struynykh-printerov-mfu-plotterov/kartridj-canon-pfi-320-2890c001/" display="https://alsi.kz/ru/catalog/kartridzhi-dlya-struynykh-printerov-mfu-plotterov/kartridj-canon-pfi-320-2890c001/"/>
    <hyperlink ref="E1637" r:id="rId1626" tooltip="https://alsi.kz/ru/catalog/kartridzhi-dlya-struynykh-printerov-mfu-plotterov/kartridj-canon-pfi-320-2891c001/" display="https://alsi.kz/ru/catalog/kartridzhi-dlya-struynykh-printerov-mfu-plotterov/kartridj-canon-pfi-320-2891c001/"/>
    <hyperlink ref="E1638" r:id="rId1627" tooltip="https://alsi.kz/ru/catalog/kartridzhi-dlya-struynykh-printerov-mfu-plotterov/kartridj-canon-pfi-320-2892c001/" display="https://alsi.kz/ru/catalog/kartridzhi-dlya-struynykh-printerov-mfu-plotterov/kartridj-canon-pfi-320-2892c001/"/>
    <hyperlink ref="E1639" r:id="rId1628" tooltip="https://alsi.kz/ru/catalog/kartridzhi-dlya-struynykh-printerov-mfu-plotterov/kartridj-canon-pfi-320-2893c001/" display="https://alsi.kz/ru/catalog/kartridzhi-dlya-struynykh-printerov-mfu-plotterov/kartridj-canon-pfi-320-2893c001/"/>
    <hyperlink ref="E1640" r:id="rId1629" tooltip="https://alsi.kz/ru/catalog/kartridzhi-dlya-struynykh-printerov-mfu-plotterov/kartridj-canon-pfi-710bk-2354c001/" display="https://alsi.kz/ru/catalog/kartridzhi-dlya-struynykh-printerov-mfu-plotterov/kartridj-canon-pfi-710bk-2354c001/"/>
    <hyperlink ref="E1641" r:id="rId1630" tooltip="https://alsi.kz/ru/catalog/kartridzhi-dlya-struynykh-printerov-mfu-plotterov/kartridj-canon-pfi-710c-2355c001/" display="https://alsi.kz/ru/catalog/kartridzhi-dlya-struynykh-printerov-mfu-plotterov/kartridj-canon-pfi-710c-2355c001/"/>
    <hyperlink ref="E1642" r:id="rId1631" tooltip="https://alsi.kz/ru/catalog/kartridzhi-dlya-struynykh-printerov-mfu-plotterov/kartridj-canon-pfi-710m-2356c001/" display="https://alsi.kz/ru/catalog/kartridzhi-dlya-struynykh-printerov-mfu-plotterov/kartridj-canon-pfi-710m-2356c001/"/>
    <hyperlink ref="E1643" r:id="rId1632" tooltip="https://alsi.kz/ru/catalog/kartridzhi-dlya-struynykh-printerov-mfu-plotterov/kartridj-canon-pfi-710mbk-2353c001/" display="https://alsi.kz/ru/catalog/kartridzhi-dlya-struynykh-printerov-mfu-plotterov/kartridj-canon-pfi-710mbk-2353c001/"/>
    <hyperlink ref="E1644" r:id="rId1633" tooltip="https://alsi.kz/ru/catalog/kartridzhi-dlya-struynykh-printerov-mfu-plotterov/kartridj-canon-pfi-710yl-2357c001/" display="https://alsi.kz/ru/catalog/kartridzhi-dlya-struynykh-printerov-mfu-plotterov/kartridj-canon-pfi-710yl-2357c001/"/>
    <hyperlink ref="E1645" r:id="rId1634" tooltip="https://alsi.kz/ru/catalog/kartridzhi-dlya-struynykh-printerov-mfu-plotterov/kartridj-dell-922-592-10094/" display="https://alsi.kz/ru/catalog/kartridzhi-dlya-struynykh-printerov-mfu-plotterov/kartridj-dell-922-592-10094/"/>
    <hyperlink ref="E1646" r:id="rId1635" tooltip="https://alsi.kz/ru/catalog/kartridzhi-dlya-struynykh-printerov-mfu-plotterov/kartridj-epson-c13t00740210-c13t00740210/" display="https://alsi.kz/ru/catalog/kartridzhi-dlya-struynykh-printerov-mfu-plotterov/kartridj-epson-c13t00740210-c13t00740210/"/>
    <hyperlink ref="E1647" r:id="rId1636" tooltip="https://alsi.kz/ru/catalog/kartridzhi-dlya-struynykh-printerov-mfu-plotterov/kartridj-epson-c13t034140-c13t034140/" display="https://alsi.kz/ru/catalog/kartridzhi-dlya-struynykh-printerov-mfu-plotterov/kartridj-epson-c13t034140-c13t034140/"/>
    <hyperlink ref="E1648" r:id="rId1637" tooltip="https://alsi.kz/ru/catalog/kartridzhi-dlya-struynykh-printerov-mfu-plotterov/kartridj-epson-c13t03414010-c13t03414010/" display="https://alsi.kz/ru/catalog/kartridzhi-dlya-struynykh-printerov-mfu-plotterov/kartridj-epson-c13t03414010-c13t03414010/"/>
    <hyperlink ref="E1649" r:id="rId1638" tooltip="https://alsi.kz/ru/catalog/kartridzhi-dlya-struynykh-printerov-mfu-plotterov/kartridj-epson-c13t034240-c13t034240/" display="https://alsi.kz/ru/catalog/kartridzhi-dlya-struynykh-printerov-mfu-plotterov/kartridj-epson-c13t034240-c13t034240/"/>
    <hyperlink ref="E1650" r:id="rId1639" tooltip="https://alsi.kz/ru/catalog/kartridzhi-dlya-struynykh-printerov-mfu-plotterov/kartridj-epson-c13t034440-c13t034440/" display="https://alsi.kz/ru/catalog/kartridzhi-dlya-struynykh-printerov-mfu-plotterov/kartridj-epson-c13t034440-c13t034440/"/>
    <hyperlink ref="E1651" r:id="rId1640" tooltip="https://alsi.kz/ru/catalog/kartridzhi-dlya-struynykh-printerov-mfu-plotterov/kartridj-epson-c13t03484010-c13t03484010/" display="https://alsi.kz/ru/catalog/kartridzhi-dlya-struynykh-printerov-mfu-plotterov/kartridj-epson-c13t03484010-c13t03484010/"/>
    <hyperlink ref="E1652" r:id="rId1641" tooltip="https://alsi.kz/ru/catalog/kartridzhi-dlya-struynykh-printerov-mfu-plotterov/kartridj-epson-c13t05404010-c13t05404010/" display="https://alsi.kz/ru/catalog/kartridzhi-dlya-struynykh-printerov-mfu-plotterov/kartridj-epson-c13t05404010-c13t05404010/"/>
    <hyperlink ref="E1653" r:id="rId1642" tooltip="https://alsi.kz/ru/catalog/kartridzhi-dlya-struynykh-printerov-mfu-plotterov/kartridj-epson-c13t05414010-c13t05414010/" display="https://alsi.kz/ru/catalog/kartridzhi-dlya-struynykh-printerov-mfu-plotterov/kartridj-epson-c13t05414010-c13t05414010/"/>
    <hyperlink ref="E1654" r:id="rId1643" tooltip="https://alsi.kz/ru/catalog/kartridzhi-dlya-struynykh-printerov-mfu-plotterov/kartridj-epson-c13t05434010-c13t05434010/" display="https://alsi.kz/ru/catalog/kartridzhi-dlya-struynykh-printerov-mfu-plotterov/kartridj-epson-c13t05434010-c13t05434010/"/>
    <hyperlink ref="E1655" r:id="rId1644" tooltip="https://alsi.kz/ru/catalog/kartridzhi-dlya-struynykh-printerov-mfu-plotterov/kartridj-epson-c13t05444010-c13t05444010/" display="https://alsi.kz/ru/catalog/kartridzhi-dlya-struynykh-printerov-mfu-plotterov/kartridj-epson-c13t05444010-c13t05444010/"/>
    <hyperlink ref="E1656" r:id="rId1645" tooltip="https://alsi.kz/ru/catalog/kartridzhi-dlya-struynykh-printerov-mfu-plotterov/kartridj-epson-c13t05474010-c13t05474010/" display="https://alsi.kz/ru/catalog/kartridzhi-dlya-struynykh-printerov-mfu-plotterov/kartridj-epson-c13t05474010-c13t05474010/"/>
    <hyperlink ref="E1657" r:id="rId1646" tooltip="https://alsi.kz/ru/catalog/kartridzhi-dlya-struynykh-printerov-mfu-plotterov/kartridj-epson-c13t05484010-c13t05484010/" display="https://alsi.kz/ru/catalog/kartridzhi-dlya-struynykh-printerov-mfu-plotterov/kartridj-epson-c13t05484010-c13t05484010/"/>
    <hyperlink ref="E1658" r:id="rId1647" tooltip="https://alsi.kz/ru/catalog/kartridzhi-dlya-struynykh-printerov-mfu-plotterov/kartridj-epson-c13t05494010-c13t05494010/" display="https://alsi.kz/ru/catalog/kartridzhi-dlya-struynykh-printerov-mfu-plotterov/kartridj-epson-c13t05494010-c13t05494010/"/>
    <hyperlink ref="E1659" r:id="rId1648" tooltip="https://alsi.kz/ru/catalog/kartridzhi-dlya-struynykh-printerov-mfu-plotterov/kartridj-epson-epst009402-epst009402/" display="https://alsi.kz/ru/catalog/kartridzhi-dlya-struynykh-printerov-mfu-plotterov/kartridj-epson-epst009402-epst009402/"/>
    <hyperlink ref="E1660" r:id="rId1649" tooltip="https://alsi.kz/ru/catalog/kartridzhi-dlya-struynykh-printerov-mfu-plotterov/kartridj-epson-epst032140-epst032140/" display="https://alsi.kz/ru/catalog/kartridzhi-dlya-struynykh-printerov-mfu-plotterov/kartridj-epson-epst032140-epst032140/"/>
    <hyperlink ref="E1661" r:id="rId1650" tooltip="https://alsi.kz/ru/catalog/kartridzhi-dlya-struynykh-printerov-mfu-plotterov/kartridj-epson-epst032240-epst032240/" display="https://alsi.kz/ru/catalog/kartridzhi-dlya-struynykh-printerov-mfu-plotterov/kartridj-epson-epst032240-epst032240/"/>
    <hyperlink ref="E1662" r:id="rId1651" tooltip="https://alsi.kz/ru/catalog/kartridzhi-dlya-struynykh-printerov-mfu-plotterov/kartridj-epson-epst032440-epst032440/" display="https://alsi.kz/ru/catalog/kartridzhi-dlya-struynykh-printerov-mfu-plotterov/kartridj-epson-epst032440-epst032440/"/>
    <hyperlink ref="E1663" r:id="rId1652" tooltip="https://alsi.kz/ru/catalog/kartridzhi-dlya-struynykh-printerov-mfu-plotterov/kartridj-epson-epst036140-epst036140/" display="https://alsi.kz/ru/catalog/kartridzhi-dlya-struynykh-printerov-mfu-plotterov/kartridj-epson-epst036140-epst036140/"/>
    <hyperlink ref="E1664" r:id="rId1653" tooltip="https://alsi.kz/ru/catalog/kartridzhi-dlya-struynykh-printerov-mfu-plotterov/kartridj-epson-epst040140-epst040140/" display="https://alsi.kz/ru/catalog/kartridzhi-dlya-struynykh-printerov-mfu-plotterov/kartridj-epson-epst040140-epst040140/"/>
    <hyperlink ref="E1665" r:id="rId1654" tooltip="https://alsi.kz/ru/catalog/kartridzhi-dlya-struynykh-printerov-mfu-plotterov/kartridj-epson-s020047-s020047/" display="https://alsi.kz/ru/catalog/kartridzhi-dlya-struynykh-printerov-mfu-plotterov/kartridj-epson-s020047-s020047/"/>
    <hyperlink ref="E1666" r:id="rId1655" tooltip="https://alsi.kz/ru/catalog/kartridzhi-dlya-struynykh-printerov-mfu-plotterov/kartridj-epson-s020049-s020049/" display="https://alsi.kz/ru/catalog/kartridzhi-dlya-struynykh-printerov-mfu-plotterov/kartridj-epson-s020049-s020049/"/>
    <hyperlink ref="E1667" r:id="rId1656" tooltip="https://alsi.kz/ru/catalog/kartridzhi-dlya-struynykh-printerov-mfu-plotterov/kartridj-epson-s020089s020191-s020089s020191/" display="https://alsi.kz/ru/catalog/kartridzhi-dlya-struynykh-printerov-mfu-plotterov/kartridj-epson-s020089s020191-s020089s020191/"/>
    <hyperlink ref="E1668" r:id="rId1657" tooltip="https://alsi.kz/ru/catalog/kartridzhi-dlya-struynykh-printerov-mfu-plotterov/kartridj-epson-s020118-s020118/" display="https://alsi.kz/ru/catalog/kartridzhi-dlya-struynykh-printerov-mfu-plotterov/kartridj-epson-s020118-s020118/"/>
    <hyperlink ref="E1669" r:id="rId1658" tooltip="https://alsi.kz/ru/catalog/kartridzhi-dlya-struynykh-printerov-mfu-plotterov/kartridj-epson-s020126-s020126/" display="https://alsi.kz/ru/catalog/kartridzhi-dlya-struynykh-printerov-mfu-plotterov/kartridj-epson-s020126-s020126/"/>
    <hyperlink ref="E1670" r:id="rId1659" tooltip="https://alsi.kz/ru/catalog/kartridzhi-dlya-struynykh-printerov-mfu-plotterov/kartridj-epson-stylus-photo-r800-c13t05424010/" display="https://alsi.kz/ru/catalog/kartridzhi-dlya-struynykh-printerov-mfu-plotterov/kartridj-epson-stylus-photo-r800-c13t05424010/"/>
    <hyperlink ref="E1671" r:id="rId1660" tooltip="https://alsi.kz/ru/catalog/kartridzhi-dlya-struynykh-printerov-mfu-plotterov/kartridj-epson-t007401-t007401/" display="https://alsi.kz/ru/catalog/kartridzhi-dlya-struynykh-printerov-mfu-plotterov/kartridj-epson-t007401-t007401/"/>
    <hyperlink ref="E1672" r:id="rId1661" tooltip="https://alsi.kz/ru/catalog/kartridzhi-dlya-struynykh-printerov-mfu-plotterov/kartridj-epson-t008401-t008401/" display="https://alsi.kz/ru/catalog/kartridzhi-dlya-struynykh-printerov-mfu-plotterov/kartridj-epson-t008401-t008401/"/>
    <hyperlink ref="E1673" r:id="rId1662" tooltip="https://alsi.kz/ru/catalog/kartridzhi-dlya-struynykh-printerov-mfu-plotterov/kartridj-epson-t009401-t009401/" display="https://alsi.kz/ru/catalog/kartridzhi-dlya-struynykh-printerov-mfu-plotterov/kartridj-epson-t009401-t009401/"/>
    <hyperlink ref="E1674" r:id="rId1663" tooltip="https://alsi.kz/ru/catalog/kartridzhi-dlya-struynykh-printerov-mfu-plotterov/kartridj-epson-t013401-t013/" display="https://alsi.kz/ru/catalog/kartridzhi-dlya-struynykh-printerov-mfu-plotterov/kartridj-epson-t013401-t013/"/>
    <hyperlink ref="E1675" r:id="rId1664" tooltip="https://alsi.kz/ru/catalog/kartridzhi-dlya-struynykh-printerov-mfu-plotterov/kartridj-epson-t014-t014/" display="https://alsi.kz/ru/catalog/kartridzhi-dlya-struynykh-printerov-mfu-plotterov/kartridj-epson-t014-t014/"/>
    <hyperlink ref="E1676" r:id="rId1665" tooltip="https://alsi.kz/ru/catalog/kartridzhi-dlya-struynykh-printerov-mfu-plotterov/kartridj-epson-t03904a-epst03904a/" display="https://alsi.kz/ru/catalog/kartridzhi-dlya-struynykh-printerov-mfu-plotterov/kartridj-epson-t03904a-epst03904a/"/>
    <hyperlink ref="E1677" r:id="rId1666" tooltip="https://alsi.kz/ru/catalog/kartridzhi-dlya-struynykh-printerov-mfu-plotterov/kartridj-epson-t0481-t048140/" display="https://alsi.kz/ru/catalog/kartridzhi-dlya-struynykh-printerov-mfu-plotterov/kartridj-epson-t0481-t048140/"/>
    <hyperlink ref="E1678" r:id="rId1667" tooltip="https://alsi.kz/ru/catalog/kartridzhi-dlya-struynykh-printerov-mfu-plotterov/kartridj-epson-t0482-t048240/" display="https://alsi.kz/ru/catalog/kartridzhi-dlya-struynykh-printerov-mfu-plotterov/kartridj-epson-t0482-t048240/"/>
    <hyperlink ref="E1679" r:id="rId1668" tooltip="https://alsi.kz/ru/catalog/kartridzhi-dlya-struynykh-printerov-mfu-plotterov/kartridj-epson-t0483-t048340/" display="https://alsi.kz/ru/catalog/kartridzhi-dlya-struynykh-printerov-mfu-plotterov/kartridj-epson-t0483-t048340/"/>
    <hyperlink ref="E1680" r:id="rId1669" tooltip="https://alsi.kz/ru/catalog/kartridzhi-dlya-struynykh-printerov-mfu-plotterov/kartridj-epson-t0484-t048440/" display="https://alsi.kz/ru/catalog/kartridzhi-dlya-struynykh-printerov-mfu-plotterov/kartridj-epson-t0484-t048440/"/>
    <hyperlink ref="E1681" r:id="rId1670" tooltip="https://alsi.kz/ru/catalog/kartridzhi-dlya-struynykh-printerov-mfu-plotterov/kartridj-epson-t0485-t048540/" display="https://alsi.kz/ru/catalog/kartridzhi-dlya-struynykh-printerov-mfu-plotterov/kartridj-epson-t0485-t048540/"/>
    <hyperlink ref="E1682" r:id="rId1671" tooltip="https://alsi.kz/ru/catalog/kartridzhi-dlya-struynykh-printerov-mfu-plotterov/kartridj-epson-t0486-t048640/" display="https://alsi.kz/ru/catalog/kartridzhi-dlya-struynykh-printerov-mfu-plotterov/kartridj-epson-t0486-t048640/"/>
    <hyperlink ref="E1683" r:id="rId1672" tooltip="https://alsi.kz/ru/catalog/kartridzhi-dlya-struynykh-printerov-mfu-plotterov/kartridj-epson-to14401-to14401/" display="https://alsi.kz/ru/catalog/kartridzhi-dlya-struynykh-printerov-mfu-plotterov/kartridj-epson-to14401-to14401/"/>
    <hyperlink ref="E1684" r:id="rId1673" tooltip="https://alsi.kz/ru/catalog/kartridzhi-dlya-struynykh-printerov-mfu-plotterov/kartridj-epson-tx106c91t26cx4300t0921n-t0924n-tx106c91/" display="https://alsi.kz/ru/catalog/kartridzhi-dlya-struynykh-printerov-mfu-plotterov/kartridj-epson-tx106c91t26cx4300t0921n-t0924n-tx106c91/"/>
    <hyperlink ref="E1685" r:id="rId1674" tooltip="https://alsi.kz/ru/catalog/kartridzhi-dlya-struynykh-printerov-mfu-plotterov/kartridj-epson-dlya-sp-2100-c13t03424010/" display="https://alsi.kz/ru/catalog/kartridzhi-dlya-struynykh-printerov-mfu-plotterov/kartridj-epson-dlya-sp-2100-c13t03424010/"/>
    <hyperlink ref="E1686" r:id="rId1675" tooltip="https://alsi.kz/ru/catalog/kartridzhi-dlya-struynykh-printerov-mfu-plotterov/kartridj-epson-dlya-sp-2100-c13t034340/" display="https://alsi.kz/ru/catalog/kartridzhi-dlya-struynykh-printerov-mfu-plotterov/kartridj-epson-dlya-sp-2100-c13t034340/"/>
    <hyperlink ref="E1687" r:id="rId1676" tooltip="https://alsi.kz/ru/catalog/kartridzhi-dlya-struynykh-printerov-mfu-plotterov/kartridj-epson-dlya-sp-2100-c13t03434010/" display="https://alsi.kz/ru/catalog/kartridzhi-dlya-struynykh-printerov-mfu-plotterov/kartridj-epson-dlya-sp-2100-c13t03434010/"/>
    <hyperlink ref="E1688" r:id="rId1677" tooltip="https://alsi.kz/ru/catalog/kartridzhi-dlya-struynykh-printerov-mfu-plotterov/kartridj-epson-dlya-sp-2100-c13t03444010/" display="https://alsi.kz/ru/catalog/kartridzhi-dlya-struynykh-printerov-mfu-plotterov/kartridj-epson-dlya-sp-2100-c13t03444010/"/>
    <hyperlink ref="E1689" r:id="rId1678" tooltip="https://alsi.kz/ru/catalog/kartridzhi-dlya-struynykh-printerov-mfu-plotterov/kartridj-epson-dlya-sp-2100-c13t034540/" display="https://alsi.kz/ru/catalog/kartridzhi-dlya-struynykh-printerov-mfu-plotterov/kartridj-epson-dlya-sp-2100-c13t034540/"/>
    <hyperlink ref="E1690" r:id="rId1679" tooltip="https://alsi.kz/ru/catalog/kartridzhi-dlya-struynykh-printerov-mfu-plotterov/kartridj-epson-dlya-sp-2100-c13t03454010/" display="https://alsi.kz/ru/catalog/kartridzhi-dlya-struynykh-printerov-mfu-plotterov/kartridj-epson-dlya-sp-2100-c13t03454010/"/>
    <hyperlink ref="E1691" r:id="rId1680" tooltip="https://alsi.kz/ru/catalog/kartridzhi-dlya-struynykh-printerov-mfu-plotterov/kartridj-epson-dlya-sp-2100-c13t034640/" display="https://alsi.kz/ru/catalog/kartridzhi-dlya-struynykh-printerov-mfu-plotterov/kartridj-epson-dlya-sp-2100-c13t034640/"/>
    <hyperlink ref="E1692" r:id="rId1681" tooltip="https://alsi.kz/ru/catalog/kartridzhi-dlya-struynykh-printerov-mfu-plotterov/kartridj-epson-dlya-sp-2100-c13t03464010/" display="https://alsi.kz/ru/catalog/kartridzhi-dlya-struynykh-printerov-mfu-plotterov/kartridj-epson-dlya-sp-2100-c13t03464010/"/>
    <hyperlink ref="E1693" r:id="rId1682" tooltip="https://alsi.kz/ru/catalog/kartridzhi-dlya-struynykh-printerov-mfu-plotterov/kartridj-epson-dlya-sp-2100-c13t034740/" display="https://alsi.kz/ru/catalog/kartridzhi-dlya-struynykh-printerov-mfu-plotterov/kartridj-epson-dlya-sp-2100-c13t034740/"/>
    <hyperlink ref="E1694" r:id="rId1683" tooltip="https://alsi.kz/ru/catalog/kartridzhi-dlya-struynykh-printerov-mfu-plotterov/kartridj-epson-dlya-sp-2100-c13t03474010/" display="https://alsi.kz/ru/catalog/kartridzhi-dlya-struynykh-printerov-mfu-plotterov/kartridj-epson-dlya-sp-2100-c13t03474010/"/>
    <hyperlink ref="E1695" r:id="rId1684" tooltip="https://alsi.kz/ru/catalog/kartridzhi-dlya-struynykh-printerov-mfu-plotterov/kartridj-fargo-ymcko-250-ymcko/" display="https://alsi.kz/ru/catalog/kartridzhi-dlya-struynykh-printerov-mfu-plotterov/kartridj-fargo-ymcko-250-ymcko/"/>
    <hyperlink ref="E1696" r:id="rId1685" tooltip="https://alsi.kz/ru/catalog/kartridzhi-dlya-struynykh-printerov-mfu-plotterov/kartridj-hp-europe-3ja24ae-3ja24aebgx/" display="https://alsi.kz/ru/catalog/kartridzhi-dlya-struynykh-printerov-mfu-plotterov/kartridj-hp-europe-3ja24ae-3ja24aebgx/"/>
    <hyperlink ref="E1697" r:id="rId1686" tooltip="https://alsi.kz/ru/catalog/kartridzhi-dlya-struynykh-printerov-mfu-plotterov/kartridj-hp-europe-51625ae-51625ae/" display="https://alsi.kz/ru/catalog/kartridzhi-dlya-struynykh-printerov-mfu-plotterov/kartridj-hp-europe-51625ae-51625ae/"/>
    <hyperlink ref="E1698" r:id="rId1687" tooltip="https://alsi.kz/ru/catalog/kartridzhi-dlya-struynykh-printerov-mfu-plotterov/kartridj-hp-europe-51629a-51629a/" display="https://alsi.kz/ru/catalog/kartridzhi-dlya-struynykh-printerov-mfu-plotterov/kartridj-hp-europe-51629a-51629a/"/>
    <hyperlink ref="E1699" r:id="rId1688" tooltip="https://alsi.kz/ru/catalog/kartridzhi-dlya-struynykh-printerov-mfu-plotterov/kartridj-hp-europe-51640ce-51640ce/" display="https://alsi.kz/ru/catalog/kartridzhi-dlya-struynykh-printerov-mfu-plotterov/kartridj-hp-europe-51640ce-51640ce/"/>
    <hyperlink ref="E1700" r:id="rId1689" tooltip="https://alsi.kz/ru/catalog/kartridzhi-dlya-struynykh-printerov-mfu-plotterov/kartridj-hp-europe-51640me-51640me/" display="https://alsi.kz/ru/catalog/kartridzhi-dlya-struynykh-printerov-mfu-plotterov/kartridj-hp-europe-51640me-51640me/"/>
    <hyperlink ref="E1701" r:id="rId1690" tooltip="https://alsi.kz/ru/catalog/kartridzhi-dlya-struynykh-printerov-mfu-plotterov/kartridj-hp-europe-51640ye-51640ye/" display="https://alsi.kz/ru/catalog/kartridzhi-dlya-struynykh-printerov-mfu-plotterov/kartridj-hp-europe-51640ye-51640ye/"/>
    <hyperlink ref="E1702" r:id="rId1691" tooltip="https://alsi.kz/ru/catalog/kartridzhi-dlya-struynykh-printerov-mfu-plotterov/kartridj-hp-europe-51644ce-51644ce/" display="https://alsi.kz/ru/catalog/kartridzhi-dlya-struynykh-printerov-mfu-plotterov/kartridj-hp-europe-51644ce-51644ce/"/>
    <hyperlink ref="E1703" r:id="rId1692" tooltip="https://alsi.kz/ru/catalog/kartridzhi-dlya-struynykh-printerov-mfu-plotterov/kartridj-hp-europe-51644me-51644me/" display="https://alsi.kz/ru/catalog/kartridzhi-dlya-struynykh-printerov-mfu-plotterov/kartridj-hp-europe-51644me-51644me/"/>
    <hyperlink ref="E1704" r:id="rId1693" tooltip="https://alsi.kz/ru/catalog/kartridzhi-dlya-struynykh-printerov-mfu-plotterov/kartridj-hp-europe-51644ye-51644ye/" display="https://alsi.kz/ru/catalog/kartridzhi-dlya-struynykh-printerov-mfu-plotterov/kartridj-hp-europe-51644ye-51644ye/"/>
    <hyperlink ref="E1705" r:id="rId1694" tooltip="https://alsi.kz/ru/catalog/kartridzhi-dlya-struynykh-printerov-mfu-plotterov/kartridj-hp-europe-912xl-3yl84ae/" display="https://alsi.kz/ru/catalog/kartridzhi-dlya-struynykh-printerov-mfu-plotterov/kartridj-hp-europe-912xl-3yl84ae/"/>
    <hyperlink ref="E1706" r:id="rId1695" tooltip="https://alsi.kz/ru/catalog/kartridzhi-dlya-struynykh-printerov-mfu-plotterov/kartridzh-hp-b6y08a/" display="https://alsi.kz/ru/catalog/kartridzhi-dlya-struynykh-printerov-mfu-plotterov/kartridzh-hp-b6y08a/"/>
    <hyperlink ref="E1707" r:id="rId1696" tooltip="https://alsi.kz/ru/catalog/kartridzhi-dlya-struynykh-printerov-mfu-plotterov/kartridzh-hp-b6y11a/" display="https://alsi.kz/ru/catalog/kartridzhi-dlya-struynykh-printerov-mfu-plotterov/kartridzh-hp-b6y11a/"/>
    <hyperlink ref="E1708" r:id="rId1697" tooltip="https://alsi.kz/ru/catalog/kartridzhi-dlya-struynykh-printerov-mfu-plotterov/kartridzh-hp-b6y13a/" display="https://alsi.kz/ru/catalog/kartridzhi-dlya-struynykh-printerov-mfu-plotterov/kartridzh-hp-b6y13a/"/>
    <hyperlink ref="E1709" r:id="rId1698" tooltip="https://alsi.kz/ru/catalog/kartridzhi-dlya-struynykh-printerov-mfu-plotterov/kartridj-hp-europe-c2p23ae-c2p23aebgx/" display="https://alsi.kz/ru/catalog/kartridzhi-dlya-struynykh-printerov-mfu-plotterov/kartridj-hp-europe-c2p23ae-c2p23aebgx/"/>
    <hyperlink ref="E1710" r:id="rId1699" tooltip="https://alsi.kz/ru/catalog/kartridzhi-dlya-struynykh-printerov-mfu-plotterov/kartridj-hp-europe-c2p24ae-c2p24aebgx/" display="https://alsi.kz/ru/catalog/kartridzhi-dlya-struynykh-printerov-mfu-plotterov/kartridj-hp-europe-c2p24ae-c2p24aebgx/"/>
    <hyperlink ref="E1711" r:id="rId1700" tooltip="https://alsi.kz/ru/catalog/kartridzhi-dlya-struynykh-printerov-mfu-plotterov/kartridj-hp-europe-c2p25ae-c2p25aebgx/" display="https://alsi.kz/ru/catalog/kartridzhi-dlya-struynykh-printerov-mfu-plotterov/kartridj-hp-europe-c2p25ae-c2p25aebgx/"/>
    <hyperlink ref="E1712" r:id="rId1701" tooltip="https://alsi.kz/ru/catalog/kartridzhi-dlya-struynykh-printerov-mfu-plotterov/kartridj-hp-europe-c2p26ae-c2p26aebgx/" display="https://alsi.kz/ru/catalog/kartridzhi-dlya-struynykh-printerov-mfu-plotterov/kartridj-hp-europe-c2p26ae-c2p26aebgx/"/>
    <hyperlink ref="E1713" r:id="rId1702" tooltip="https://alsi.kz/ru/catalog/kartridzhi-dlya-struynykh-printerov-mfu-plotterov/kartridj-hp-europe-c4801a-c4801a/" display="https://alsi.kz/ru/catalog/kartridzhi-dlya-struynykh-printerov-mfu-plotterov/kartridj-hp-europe-c4801a-c4801a/"/>
    <hyperlink ref="E1714" r:id="rId1703" tooltip="https://alsi.kz/ru/catalog/kartridzhi-dlya-struynykh-printerov-mfu-plotterov/kartridj-hp-europe-c4802a-c4802a/" display="https://alsi.kz/ru/catalog/kartridzhi-dlya-struynykh-printerov-mfu-plotterov/kartridj-hp-europe-c4802a-c4802a/"/>
    <hyperlink ref="E1715" r:id="rId1704" tooltip="https://alsi.kz/ru/catalog/kartridzhi-dlya-struynykh-printerov-mfu-plotterov/kartridj-hp-europe-c4803a-c4803a/" display="https://alsi.kz/ru/catalog/kartridzhi-dlya-struynykh-printerov-mfu-plotterov/kartridj-hp-europe-c4803a-c4803a/"/>
    <hyperlink ref="E1716" r:id="rId1705" tooltip="https://alsi.kz/ru/catalog/kartridzhi-dlya-struynykh-printerov-mfu-plotterov/kartridj-hp-europe-c4804a-c4804a/" display="https://alsi.kz/ru/catalog/kartridzhi-dlya-struynykh-printerov-mfu-plotterov/kartridj-hp-europe-c4804a-c4804a/"/>
    <hyperlink ref="E1717" r:id="rId1706" tooltip="https://alsi.kz/ru/catalog/kartridzhi-dlya-struynykh-printerov-mfu-plotterov/kartridj-hp-europe-c4805a-c4805a/" display="https://alsi.kz/ru/catalog/kartridzhi-dlya-struynykh-printerov-mfu-plotterov/kartridj-hp-europe-c4805a-c4805a/"/>
    <hyperlink ref="E1718" r:id="rId1707" tooltip="https://alsi.kz/ru/catalog/kartridzhi-dlya-struynykh-printerov-mfu-plotterov/kartridj-hp-europe-c4806a-c4806a/" display="https://alsi.kz/ru/catalog/kartridzhi-dlya-struynykh-printerov-mfu-plotterov/kartridj-hp-europe-c4806a-c4806a/"/>
    <hyperlink ref="E1719" r:id="rId1708" tooltip="https://alsi.kz/ru/catalog/kartridzhi-dlya-struynykh-printerov-mfu-plotterov/kartridj-hp-europe-c4814ae-c4814ae/" display="https://alsi.kz/ru/catalog/kartridzhi-dlya-struynykh-printerov-mfu-plotterov/kartridj-hp-europe-c4814ae-c4814ae/"/>
    <hyperlink ref="E1720" r:id="rId1709" tooltip="https://alsi.kz/ru/catalog/kartridzhi-dlya-struynykh-printerov-mfu-plotterov/kartridj-hp-europe-c4815ae-c4815ae/" display="https://alsi.kz/ru/catalog/kartridzhi-dlya-struynykh-printerov-mfu-plotterov/kartridj-hp-europe-c4815ae-c4815ae/"/>
    <hyperlink ref="E1721" r:id="rId1710" tooltip="https://alsi.kz/ru/catalog/kartridzhi-dlya-struynykh-printerov-mfu-plotterov/kartridj-hp-europe-c4816ae-c4816ae/" display="https://alsi.kz/ru/catalog/kartridzhi-dlya-struynykh-printerov-mfu-plotterov/kartridj-hp-europe-c4816ae-c4816ae/"/>
    <hyperlink ref="E1722" r:id="rId1711" tooltip="https://alsi.kz/ru/catalog/kartridzhi-dlya-struynykh-printerov-mfu-plotterov/kartridj-hp-europe-c4817ae-c4817ae/" display="https://alsi.kz/ru/catalog/kartridzhi-dlya-struynykh-printerov-mfu-plotterov/kartridj-hp-europe-c4817ae-c4817ae/"/>
    <hyperlink ref="E1723" r:id="rId1712" tooltip="https://alsi.kz/ru/catalog/kartridzhi-dlya-struynykh-printerov-mfu-plotterov/kartridj-hp-europe-c4841a-c4841a/" display="https://alsi.kz/ru/catalog/kartridzhi-dlya-struynykh-printerov-mfu-plotterov/kartridj-hp-europe-c4841a-c4841a/"/>
    <hyperlink ref="E1724" r:id="rId1713" tooltip="https://alsi.kz/ru/catalog/kartridzhi-dlya-struynykh-printerov-mfu-plotterov/kartridj-hp-europe-c4843a-c4843a/" display="https://alsi.kz/ru/catalog/kartridzhi-dlya-struynykh-printerov-mfu-plotterov/kartridj-hp-europe-c4843a-c4843a/"/>
    <hyperlink ref="E1725" r:id="rId1714" tooltip="https://alsi.kz/ru/catalog/kartridzhi-dlya-struynykh-printerov-mfu-plotterov/kartridj-hp-europe-c4930a-c4930a/" display="https://alsi.kz/ru/catalog/kartridzhi-dlya-struynykh-printerov-mfu-plotterov/kartridj-hp-europe-c4930a-c4930a/"/>
    <hyperlink ref="E1726" r:id="rId1715" tooltip="https://alsi.kz/ru/catalog/kartridzhi-dlya-struynykh-printerov-mfu-plotterov/kartridj-hp-europe-c4931a-c4931a/" display="https://alsi.kz/ru/catalog/kartridzhi-dlya-struynykh-printerov-mfu-plotterov/kartridj-hp-europe-c4931a-c4931a/"/>
    <hyperlink ref="E1727" r:id="rId1716" tooltip="https://alsi.kz/ru/catalog/kartridzhi-dlya-struynykh-printerov-mfu-plotterov/kartridj-hp-europe-c4932a-c4932a/" display="https://alsi.kz/ru/catalog/kartridzhi-dlya-struynykh-printerov-mfu-plotterov/kartridj-hp-europe-c4932a-c4932a/"/>
    <hyperlink ref="E1728" r:id="rId1717" tooltip="https://alsi.kz/ru/catalog/kartridzhi-dlya-struynykh-printerov-mfu-plotterov/kartridj-hp-europe-c4933a-c4933a/" display="https://alsi.kz/ru/catalog/kartridzhi-dlya-struynykh-printerov-mfu-plotterov/kartridj-hp-europe-c4933a-c4933a/"/>
    <hyperlink ref="E1729" r:id="rId1718" tooltip="https://alsi.kz/ru/catalog/kartridzhi-dlya-struynykh-printerov-mfu-plotterov/kartridj-hp-europe-c4934a-c4934a/" display="https://alsi.kz/ru/catalog/kartridzhi-dlya-struynykh-printerov-mfu-plotterov/kartridj-hp-europe-c4934a-c4934a/"/>
    <hyperlink ref="E1730" r:id="rId1719" tooltip="https://alsi.kz/ru/catalog/kartridzhi-dlya-struynykh-printerov-mfu-plotterov/kartridj-hp-europe-c4935a-c4935a/" display="https://alsi.kz/ru/catalog/kartridzhi-dlya-struynykh-printerov-mfu-plotterov/kartridj-hp-europe-c4935a-c4935a/"/>
    <hyperlink ref="E1731" r:id="rId1720" tooltip="https://alsi.kz/ru/catalog/kartridzhi-dlya-struynykh-printerov-mfu-plotterov/kartridj-hp-europe-c5010de-c5010de/" display="https://alsi.kz/ru/catalog/kartridzhi-dlya-struynykh-printerov-mfu-plotterov/kartridj-hp-europe-c5010de-c5010de/"/>
    <hyperlink ref="E1732" r:id="rId1721" tooltip="https://alsi.kz/ru/catalog/kartridzhi-dlya-struynykh-printerov-mfu-plotterov/kartridj-hp-europe-c5011d-c5011d/" display="https://alsi.kz/ru/catalog/kartridzhi-dlya-struynykh-printerov-mfu-plotterov/kartridj-hp-europe-c5011d-c5011d/"/>
    <hyperlink ref="E1733" r:id="rId1722" tooltip="https://alsi.kz/ru/catalog/kartridzhi-dlya-struynykh-printerov-mfu-plotterov/kartridj-hp-europe-c6628a-c6628a/" display="https://alsi.kz/ru/catalog/kartridzhi-dlya-struynykh-printerov-mfu-plotterov/kartridj-hp-europe-c6628a-c6628a/"/>
    <hyperlink ref="E1734" r:id="rId1723" tooltip="https://alsi.kz/ru/catalog/kartridzhi-dlya-struynykh-printerov-mfu-plotterov/kartridzh-hp-c9363he/" display="https://alsi.kz/ru/catalog/kartridzhi-dlya-struynykh-printerov-mfu-plotterov/kartridzh-hp-c9363he/"/>
    <hyperlink ref="E1735" r:id="rId1724" tooltip="https://alsi.kz/ru/catalog/kartridzhi-dlya-struynykh-printerov-mfu-plotterov/kartridj-hp-europe-c9368a-c9368a/" display="https://alsi.kz/ru/catalog/kartridzhi-dlya-struynykh-printerov-mfu-plotterov/kartridj-hp-europe-c9368a-c9368a/"/>
    <hyperlink ref="E1736" r:id="rId1725" tooltip="https://alsi.kz/ru/catalog/kartridzhi-dlya-struynykh-printerov-mfu-plotterov/kartridzh-hp-c9370a/" display="https://alsi.kz/ru/catalog/kartridzhi-dlya-struynykh-printerov-mfu-plotterov/kartridzh-hp-c9370a/"/>
    <hyperlink ref="E1737" r:id="rId1726" tooltip="https://alsi.kz/ru/catalog/kartridzhi-dlya-struynykh-printerov-mfu-plotterov/kartridzh-hp-c9371a/" display="https://alsi.kz/ru/catalog/kartridzhi-dlya-struynykh-printerov-mfu-plotterov/kartridzh-hp-c9371a/"/>
    <hyperlink ref="E1738" r:id="rId1727" tooltip="https://alsi.kz/ru/catalog/kartridzhi-dlya-struynykh-printerov-mfu-plotterov/kartridj-hp-europe-c9371a-goluboy-c9371a/" display="https://alsi.kz/ru/catalog/kartridzhi-dlya-struynykh-printerov-mfu-plotterov/kartridj-hp-europe-c9371a-goluboy-c9371a/"/>
    <hyperlink ref="E1739" r:id="rId1728" tooltip="https://alsi.kz/ru/catalog/kartridzhi-dlya-struynykh-printerov-mfu-plotterov/kartridj-hp-europe-c9372a-purpurnyy-c9372a/" display="https://alsi.kz/ru/catalog/kartridzhi-dlya-struynykh-printerov-mfu-plotterov/kartridj-hp-europe-c9372a-purpurnyy-c9372a/"/>
    <hyperlink ref="E1740" r:id="rId1729" tooltip="https://alsi.kz/ru/catalog/kartridzhi-dlya-struynykh-printerov-mfu-plotterov/kartridzh-hp-c9373a/" display="https://alsi.kz/ru/catalog/kartridzhi-dlya-struynykh-printerov-mfu-plotterov/kartridzh-hp-c9373a/"/>
    <hyperlink ref="E1741" r:id="rId1730" tooltip="https://alsi.kz/ru/catalog/kartridzhi-dlya-struynykh-printerov-mfu-plotterov/kartridzh-hp-c9374a/" display="https://alsi.kz/ru/catalog/kartridzhi-dlya-struynykh-printerov-mfu-plotterov/kartridzh-hp-c9374a/"/>
    <hyperlink ref="E1742" r:id="rId1731" tooltip="https://alsi.kz/ru/catalog/kartridzhi-dlya-struynykh-printerov-mfu-plotterov/kartridj-hp-europe-c9374a-seryy-72-130-ml-c9374a/" display="https://alsi.kz/ru/catalog/kartridzhi-dlya-struynykh-printerov-mfu-plotterov/kartridj-hp-europe-c9374a-seryy-72-130-ml-c9374a/"/>
    <hyperlink ref="E1743" r:id="rId1732" tooltip="https://alsi.kz/ru/catalog/kartridzhi-dlya-struynykh-printerov-mfu-plotterov/kartridzh-hp-c9403a/" display="https://alsi.kz/ru/catalog/kartridzhi-dlya-struynykh-printerov-mfu-plotterov/kartridzh-hp-c9403a/"/>
    <hyperlink ref="E1744" r:id="rId1733" tooltip="https://alsi.kz/ru/catalog/kartridzhi-dlya-struynykh-printerov-mfu-plotterov/kartridj-hp-europe-c9503ae-c9503ae/" display="https://alsi.kz/ru/catalog/kartridzhi-dlya-struynykh-printerov-mfu-plotterov/kartridj-hp-europe-c9503ae-c9503ae/"/>
    <hyperlink ref="E1745" r:id="rId1734" tooltip="https://alsi.kz/ru/catalog/kartridzhi-dlya-struynykh-printerov-mfu-plotterov/kartridj-hp-europe-c9505he-c9505he/" display="https://alsi.kz/ru/catalog/kartridzhi-dlya-struynykh-printerov-mfu-plotterov/kartridj-hp-europe-c9505he-c9505he/"/>
    <hyperlink ref="E1746" r:id="rId1735" tooltip="https://alsi.kz/ru/catalog/kartridzhi-dlya-struynykh-printerov-mfu-plotterov/kartridj-hp-europe-cb271a-cb271a/" display="https://alsi.kz/ru/catalog/kartridzhi-dlya-struynykh-printerov-mfu-plotterov/kartridj-hp-europe-cb271a-cb271a/"/>
    <hyperlink ref="E1747" r:id="rId1736" tooltip="https://alsi.kz/ru/catalog/kartridzhi-dlya-struynykh-printerov-mfu-plotterov/kartridj-hp-europe-cb273a-cb273a/" display="https://alsi.kz/ru/catalog/kartridzhi-dlya-struynykh-printerov-mfu-plotterov/kartridj-hp-europe-cb273a-cb273a/"/>
    <hyperlink ref="E1748" r:id="rId1737" tooltip="https://alsi.kz/ru/catalog/kartridzhi-dlya-struynykh-printerov-mfu-plotterov/kartridj-hp-europe-cb274a-cb274a/" display="https://alsi.kz/ru/catalog/kartridzhi-dlya-struynykh-printerov-mfu-plotterov/kartridj-hp-europe-cb274a-cb274a/"/>
    <hyperlink ref="E1749" r:id="rId1738" tooltip="https://alsi.kz/ru/catalog/kartridzhi-dlya-struynykh-printerov-mfu-plotterov/kartridj-hp-europe-cb275a-cb275a/" display="https://alsi.kz/ru/catalog/kartridzhi-dlya-struynykh-printerov-mfu-plotterov/kartridj-hp-europe-cb275a-cb275a/"/>
    <hyperlink ref="E1750" r:id="rId1739" tooltip="https://alsi.kz/ru/catalog/kartridzhi-dlya-struynykh-printerov-mfu-plotterov/kartridj-hp-europe-cb276a-cb276a/" display="https://alsi.kz/ru/catalog/kartridzhi-dlya-struynykh-printerov-mfu-plotterov/kartridj-hp-europe-cb276a-cb276a/"/>
    <hyperlink ref="E1751" r:id="rId1740" tooltip="https://alsi.kz/ru/catalog/kartridzhi-dlya-struynykh-printerov-mfu-plotterov/kartridj-hp-europe-cb340a-cb340a/" display="https://alsi.kz/ru/catalog/kartridzhi-dlya-struynykh-printerov-mfu-plotterov/kartridj-hp-europe-cb340a-cb340a/"/>
    <hyperlink ref="E1752" r:id="rId1741" tooltip="https://alsi.kz/ru/catalog/kartridzhi-dlya-struynykh-printerov-mfu-plotterov/kartridj-hp-europe-cb344a-cb344a/" display="https://alsi.kz/ru/catalog/kartridzhi-dlya-struynykh-printerov-mfu-plotterov/kartridj-hp-europe-cb344a-cb344a/"/>
    <hyperlink ref="E1753" r:id="rId1742" tooltip="https://alsi.kz/ru/catalog/kartridzhi-dlya-struynykh-printerov-mfu-plotterov/kartridzh-hp-cc640he/" display="https://alsi.kz/ru/catalog/kartridzhi-dlya-struynykh-printerov-mfu-plotterov/kartridzh-hp-cc640he/"/>
    <hyperlink ref="E1754" r:id="rId1743" tooltip="https://alsi.kz/ru/catalog/kartridzhi-dlya-struynykh-printerov-mfu-plotterov/kartridj-hp-europe-cd951a-cd951a/" display="https://alsi.kz/ru/catalog/kartridzhi-dlya-struynykh-printerov-mfu-plotterov/kartridj-hp-europe-cd951a-cd951a/"/>
    <hyperlink ref="E1755" r:id="rId1744" tooltip="https://alsi.kz/ru/catalog/kartridzhi-dlya-struynykh-printerov-mfu-plotterov/kartridzh-hp-cn054ae/" display="https://alsi.kz/ru/catalog/kartridzhi-dlya-struynykh-printerov-mfu-plotterov/kartridzh-hp-cn054ae/"/>
    <hyperlink ref="E1756" r:id="rId1745" tooltip="https://alsi.kz/ru/catalog/kartridzhi-dlya-struynykh-printerov-mfu-plotterov/kartridzh-hp-cz111ae/" display="https://alsi.kz/ru/catalog/kartridzhi-dlya-struynykh-printerov-mfu-plotterov/kartridzh-hp-cz111ae/"/>
    <hyperlink ref="E1757" r:id="rId1746" tooltip="https://alsi.kz/ru/catalog/kartridzhi-dlya-struynykh-printerov-mfu-plotterov/kartridzh-hp-cz129a/" display="https://alsi.kz/ru/catalog/kartridzhi-dlya-struynykh-printerov-mfu-plotterov/kartridzh-hp-cz129a/"/>
    <hyperlink ref="E1758" r:id="rId1747" tooltip="https://alsi.kz/ru/catalog/kartridzhi-dlya-struynykh-printerov-mfu-plotterov/kartridzh-hp-cz130a/" display="https://alsi.kz/ru/catalog/kartridzhi-dlya-struynykh-printerov-mfu-plotterov/kartridzh-hp-cz130a/"/>
    <hyperlink ref="E1759" r:id="rId1748" tooltip="https://alsi.kz/ru/catalog/kartridzhi-dlya-struynykh-printerov-mfu-plotterov/kartridzh-hp-cz131a/" display="https://alsi.kz/ru/catalog/kartridzhi-dlya-struynykh-printerov-mfu-plotterov/kartridzh-hp-cz131a/"/>
    <hyperlink ref="E1760" r:id="rId1749" tooltip="https://alsi.kz/ru/catalog/kartridzhi-dlya-struynykh-printerov-mfu-plotterov/kartridzh-hp-cz132a/" display="https://alsi.kz/ru/catalog/kartridzhi-dlya-struynykh-printerov-mfu-plotterov/kartridzh-hp-cz132a/"/>
    <hyperlink ref="E1761" r:id="rId1750" tooltip="https://alsi.kz/ru/catalog/kartridzhi-dlya-struynykh-printerov-mfu-plotterov/kartridzh-hp-cz133a/" display="https://alsi.kz/ru/catalog/kartridzhi-dlya-struynykh-printerov-mfu-plotterov/kartridzh-hp-cz133a/"/>
    <hyperlink ref="E1762" r:id="rId1751" tooltip="https://alsi.kz/ru/catalog/kartridzhi-dlya-struynykh-printerov-mfu-plotterov/kartridj-hp-europe-f9j66a-f9j66a/" display="https://alsi.kz/ru/catalog/kartridzhi-dlya-struynykh-printerov-mfu-plotterov/kartridj-hp-europe-f9j66a-f9j66a/"/>
    <hyperlink ref="E1763" r:id="rId1752" tooltip="https://alsi.kz/ru/catalog/kartridzhi-dlya-struynykh-printerov-mfu-plotterov/kartridj-hp-europe-f6u17ae-f6u17aebgx/" display="https://alsi.kz/ru/catalog/kartridzhi-dlya-struynykh-printerov-mfu-plotterov/kartridj-hp-europe-f6u17ae-f6u17aebgx/"/>
    <hyperlink ref="E1764" r:id="rId1753" tooltip="https://alsi.kz/ru/catalog/kartridzhi-dlya-struynykh-printerov-mfu-plotterov/kartridj-hp-europe-f9j65a-f9j65a/" display="https://alsi.kz/ru/catalog/kartridzhi-dlya-struynykh-printerov-mfu-plotterov/kartridj-hp-europe-f9j65a-f9j65a/"/>
    <hyperlink ref="E1765" r:id="rId1754" tooltip="https://alsi.kz/ru/catalog/kartridzhi-dlya-struynykh-printerov-mfu-plotterov/kartridj-hp-europe-f9j67a-f9j67a/" display="https://alsi.kz/ru/catalog/kartridzhi-dlya-struynykh-printerov-mfu-plotterov/kartridj-hp-europe-f9j67a-f9j67a/"/>
    <hyperlink ref="E1766" r:id="rId1755" tooltip="https://alsi.kz/ru/catalog/kartridzhi-dlya-struynykh-printerov-mfu-plotterov/kartridj-hp-europe-l0s70ae-l0s70aebgx/" display="https://alsi.kz/ru/catalog/kartridzhi-dlya-struynykh-printerov-mfu-plotterov/kartridj-hp-europe-l0s70ae-l0s70aebgx/"/>
    <hyperlink ref="E1767" r:id="rId1756" tooltip="https://alsi.kz/ru/catalog/kartridzhi-dlya-struynykh-printerov-mfu-plotterov/kartridj-hp-europe-laserjet-136x-w1360x/" display="https://alsi.kz/ru/catalog/kartridzhi-dlya-struynykh-printerov-mfu-plotterov/kartridj-hp-europe-laserjet-136x-w1360x/"/>
    <hyperlink ref="E1768" r:id="rId1757" tooltip="https://alsi.kz/ru/catalog/kartridzhi-dlya-struynykh-printerov-mfu-plotterov/kartridj-hp-europe-p2v62a-p2v62a/" display="https://alsi.kz/ru/catalog/kartridzhi-dlya-struynykh-printerov-mfu-plotterov/kartridj-hp-europe-p2v62a-p2v62a/"/>
    <hyperlink ref="E1769" r:id="rId1758" tooltip="https://alsi.kz/ru/catalog/kartridzhi-dlya-struynykh-printerov-mfu-plotterov/kartridj-hp-europe-p2v65a-p2v65a/" display="https://alsi.kz/ru/catalog/kartridzhi-dlya-struynykh-printerov-mfu-plotterov/kartridj-hp-europe-p2v65a-p2v65a/"/>
    <hyperlink ref="E1770" r:id="rId1759" tooltip="https://alsi.kz/ru/catalog/kartridzhi-dlya-struynykh-printerov-mfu-plotterov/kartridj-hp-europe-p2v68a-p2v68a/" display="https://alsi.kz/ru/catalog/kartridzhi-dlya-struynykh-printerov-mfu-plotterov/kartridj-hp-europe-p2v68a-p2v68a/"/>
    <hyperlink ref="E1771" r:id="rId1760" tooltip="https://alsi.kz/ru/catalog/kartridzhi-dlya-struynykh-printerov-mfu-plotterov/kartridj-hp-europe-p2v69a-p2v69a/" display="https://alsi.kz/ru/catalog/kartridzhi-dlya-struynykh-printerov-mfu-plotterov/kartridj-hp-europe-p2v69a-p2v69a/"/>
    <hyperlink ref="E1772" r:id="rId1761" tooltip="https://alsi.kz/ru/catalog/kartridzhi-dlya-struynykh-printerov-mfu-plotterov/kartridj-hp-europe-p2v70a-p2v70a/" display="https://alsi.kz/ru/catalog/kartridzhi-dlya-struynykh-printerov-mfu-plotterov/kartridj-hp-europe-p2v70a-p2v70a/"/>
    <hyperlink ref="E1773" r:id="rId1762" tooltip="https://alsi.kz/ru/catalog/kartridzhi-dlya-struynykh-printerov-mfu-plotterov/kartridj-hp-europe-p2v73a-p2v73a/" display="https://alsi.kz/ru/catalog/kartridzhi-dlya-struynykh-printerov-mfu-plotterov/kartridj-hp-europe-p2v73a-p2v73a/"/>
    <hyperlink ref="E1774" r:id="rId1763" tooltip="https://alsi.kz/ru/catalog/kartridzhi-dlya-struynykh-printerov-mfu-plotterov/kartridj-hp-europe-q7935he-q7935he/" display="https://alsi.kz/ru/catalog/kartridzhi-dlya-struynykh-printerov-mfu-plotterov/kartridj-hp-europe-q7935he-q7935he/"/>
    <hyperlink ref="E1775" r:id="rId1764" tooltip="https://alsi.kz/ru/catalog/kartridzhi-dlya-struynykh-printerov-mfu-plotterov/kartridj-hp-europe-q7942a-q7942a/" display="https://alsi.kz/ru/catalog/kartridzhi-dlya-struynykh-printerov-mfu-plotterov/kartridj-hp-europe-q7942a-q7942a/"/>
    <hyperlink ref="E1776" r:id="rId1765" tooltip="https://alsi.kz/ru/catalog/kartridzhi-dlya-struynykh-printerov-mfu-plotterov/kartridj-hp-europe-q7949he-q7949he/" display="https://alsi.kz/ru/catalog/kartridzhi-dlya-struynykh-printerov-mfu-plotterov/kartridj-hp-europe-q7949he-q7949he/"/>
    <hyperlink ref="E1777" r:id="rId1766" tooltip="https://alsi.kz/ru/catalog/kartridzhi-dlya-struynykh-printerov-mfu-plotterov/kartridj-hp-europe-q7954a-q7954a/" display="https://alsi.kz/ru/catalog/kartridzhi-dlya-struynykh-printerov-mfu-plotterov/kartridj-hp-europe-q7954a-q7954a/"/>
    <hyperlink ref="E1778" r:id="rId1767" tooltip="https://alsi.kz/ru/catalog/kartridzhi-dlya-struynykh-printerov-mfu-plotterov/kartridj-hp-europe-q7967he-q7967he/" display="https://alsi.kz/ru/catalog/kartridzhi-dlya-struynykh-printerov-mfu-plotterov/kartridj-hp-europe-q7967he-q7967he/"/>
    <hyperlink ref="E1779" r:id="rId1768" tooltip="https://alsi.kz/ru/catalog/kartridzhi-dlya-struynykh-printerov-mfu-plotterov/kartridj-hp-europe-q8700ae-q8700ae/" display="https://alsi.kz/ru/catalog/kartridzhi-dlya-struynykh-printerov-mfu-plotterov/kartridj-hp-europe-q8700ae-q8700ae/"/>
    <hyperlink ref="E1780" r:id="rId1769" tooltip="https://alsi.kz/ru/catalog/kartridzhi-dlya-struynykh-printerov-mfu-plotterov/kartridj-hp-europe-s4842a-c4842a/" display="https://alsi.kz/ru/catalog/kartridzhi-dlya-struynykh-printerov-mfu-plotterov/kartridj-hp-europe-s4842a-c4842a/"/>
    <hyperlink ref="E1781" r:id="rId1770" tooltip="https://alsi.kz/ru/catalog/kartridzhi-dlya-struynykh-printerov-mfu-plotterov/kartridj-hp-europe-s4940a-c4940a/" display="https://alsi.kz/ru/catalog/kartridzhi-dlya-struynykh-printerov-mfu-plotterov/kartridj-hp-europe-s4940a-c4940a/"/>
    <hyperlink ref="E1782" r:id="rId1771" tooltip="https://alsi.kz/ru/catalog/kartridzhi-dlya-struynykh-printerov-mfu-plotterov/kartridj-hp-europe-s8727be-c8727be/" display="https://alsi.kz/ru/catalog/kartridzhi-dlya-struynykh-printerov-mfu-plotterov/kartridj-hp-europe-s8727be-c8727be/"/>
    <hyperlink ref="E1783" r:id="rId1772" tooltip="https://alsi.kz/ru/catalog/kartridzhi-dlya-struynykh-printerov-mfu-plotterov/kartridj-hp-europe-sb343a-cb343a/" display="https://alsi.kz/ru/catalog/kartridzhi-dlya-struynykh-printerov-mfu-plotterov/kartridj-hp-europe-sb343a-cb343a/"/>
    <hyperlink ref="E1784" r:id="rId1773" tooltip="https://alsi.kz/ru/catalog/kartridzhi-dlya-struynykh-printerov-mfu-plotterov/kartridj-hp-europe-sb345a-cb345a/" display="https://alsi.kz/ru/catalog/kartridzhi-dlya-struynykh-printerov-mfu-plotterov/kartridj-hp-europe-sb345a-cb345a/"/>
    <hyperlink ref="E1785" r:id="rId1774" tooltip="https://alsi.kz/ru/catalog/kartridzhi-dlya-struynykh-printerov-mfu-plotterov/nabor-chernil-canon-cli8bk-cli8bk/" display="https://alsi.kz/ru/catalog/kartridzhi-dlya-struynykh-printerov-mfu-plotterov/nabor-chernil-canon-cli8bk-cli8bk/"/>
    <hyperlink ref="E1786" r:id="rId1775" tooltip="https://alsi.kz/ru/catalog/kartridzhi-dlya-struynykh-printerov-mfu-plotterov/nabor-chernil-nrg-cpi2brn-cpi2brn/" display="https://alsi.kz/ru/catalog/kartridzhi-dlya-struynykh-printerov-mfu-plotterov/nabor-chernil-nrg-cpi2brn-cpi2brn/"/>
    <hyperlink ref="E1787" r:id="rId1776" tooltip="https://alsi.kz/ru/catalog/kartridzhi-dlya-struynykh-printerov-mfu-plotterov/nabor-chernil-nrg-cpi2grn-cpi2grn/" display="https://alsi.kz/ru/catalog/kartridzhi-dlya-struynykh-printerov-mfu-plotterov/nabor-chernil-nrg-cpi2grn-cpi2grn/"/>
    <hyperlink ref="E1788" r:id="rId1777" tooltip="https://alsi.kz/ru/catalog/kartridzhi-dlya-struynykh-printerov-mfu-plotterov/nabor-chernil-nrg-cpi2red-cpi2red/" display="https://alsi.kz/ru/catalog/kartridzhi-dlya-struynykh-printerov-mfu-plotterov/nabor-chernil-nrg-cpi2red-cpi2red/"/>
    <hyperlink ref="E1789" r:id="rId1778" tooltip="https://alsi.kz/ru/catalog/kartridzhi-dlya-struynykh-printerov-mfu-plotterov/nabor-chernil-nrg-cpi2ylw-cpi2ylw/" display="https://alsi.kz/ru/catalog/kartridzhi-dlya-struynykh-printerov-mfu-plotterov/nabor-chernil-nrg-cpi2ylw-cpi2ylw/"/>
    <hyperlink ref="E1790" r:id="rId1779" tooltip="https://alsi.kz/ru/catalog/kartridzhi-dlya-struynykh-printerov-mfu-plotterov/nabor-chernil-nrg-cpi6blk-cpi6blk/" display="https://alsi.kz/ru/catalog/kartridzhi-dlya-struynykh-printerov-mfu-plotterov/nabor-chernil-nrg-cpi6blk-cpi6blk/"/>
    <hyperlink ref="E1791" r:id="rId1780" tooltip="https://alsi.kz/ru/catalog/kartridzhi-dlya-struynykh-printerov-mfu-plotterov/pechatayushchaya-golovka-hp-europe-c4800a-c4800a/" display="https://alsi.kz/ru/catalog/kartridzhi-dlya-struynykh-printerov-mfu-plotterov/pechatayushchaya-golovka-hp-europe-c4800a-c4800a/"/>
    <hyperlink ref="E1792" r:id="rId1781" tooltip="https://alsi.kz/ru/catalog/kartridzhi-dlya-struynykh-printerov-mfu-plotterov/kartridj-canon-pfi-107bk-6705b001aa/" display="https://alsi.kz/ru/catalog/kartridzhi-dlya-struynykh-printerov-mfu-plotterov/kartridj-canon-pfi-107bk-6705b001aa/"/>
    <hyperlink ref="E1793" r:id="rId1782" tooltip="https://alsi.kz/ru/catalog/kartridzhi-dlya-struynykh-printerov-mfu-plotterov/kartridj-canon-pfi-107m-6707b001aa/" display="https://alsi.kz/ru/catalog/kartridzhi-dlya-struynykh-printerov-mfu-plotterov/kartridj-canon-pfi-107m-6707b001aa/"/>
    <hyperlink ref="E1794" r:id="rId1783" tooltip="https://alsi.kz/ru/catalog/kartridzhi-dlya-struynykh-printerov-mfu-plotterov/kartridj-canon-pfi-107y-6708b001aa/" display="https://alsi.kz/ru/catalog/kartridzhi-dlya-struynykh-printerov-mfu-plotterov/kartridj-canon-pfi-107y-6708b001aa/"/>
    <hyperlink ref="E1795" r:id="rId1784" tooltip="https://alsi.kz/ru/catalog/kartridzhi-dlya-struynykh-printerov-mfu-plotterov/chernila-canon-cli-481-bk-2101c001/" display="https://alsi.kz/ru/catalog/kartridzhi-dlya-struynykh-printerov-mfu-plotterov/chernila-canon-cli-481-bk-2101c001/"/>
    <hyperlink ref="E1796" r:id="rId1785" tooltip="https://alsi.kz/ru/catalog/kartridzhi-dlya-struynykh-printerov-mfu-plotterov/chernila-canon-gi-46-4427c001/" display="https://alsi.kz/ru/catalog/kartridzhi-dlya-struynykh-printerov-mfu-plotterov/chernila-canon-gi-46-4427c001/"/>
    <hyperlink ref="E1797" r:id="rId1786" tooltip="https://alsi.kz/ru/catalog/kartridzhi-dlya-struynykh-printerov-mfu-plotterov/chernila-canon-gi-46-4428c001/" display="https://alsi.kz/ru/catalog/kartridzhi-dlya-struynykh-printerov-mfu-plotterov/chernila-canon-gi-46-4428c001/"/>
    <hyperlink ref="E1798" r:id="rId1787" tooltip="https://alsi.kz/ru/catalog/kartridzhi-dlya-struynykh-printerov-mfu-plotterov/chernila-canon-gi-46-4429c001/" display="https://alsi.kz/ru/catalog/kartridzhi-dlya-struynykh-printerov-mfu-plotterov/chernila-canon-gi-46-4429c001/"/>
    <hyperlink ref="E1799" r:id="rId1788" tooltip="https://alsi.kz/ru/catalog/kartridzhi-dlya-struynykh-printerov-mfu-plotterov/chernila-canon-ink-gi-490-m-0665c001/" display="https://alsi.kz/ru/catalog/kartridzhi-dlya-struynykh-printerov-mfu-plotterov/chernila-canon-ink-gi-490-m-0665c001/"/>
    <hyperlink ref="E1800" r:id="rId1789" tooltip="https://alsi.kz/ru/catalog/kartridzhi-dlya-struynykh-printerov-mfu-plotterov/chernila-canon-pfi-121-6267c001/" display="https://alsi.kz/ru/catalog/kartridzhi-dlya-struynykh-printerov-mfu-plotterov/chernila-canon-pfi-121-6267c001/"/>
    <hyperlink ref="E1801" r:id="rId1790" tooltip="https://alsi.kz/ru/catalog/kartridzhi-dlya-struynykh-printerov-mfu-plotterov/chernila-canon-pfi-321-6269c001/" display="https://alsi.kz/ru/catalog/kartridzhi-dlya-struynykh-printerov-mfu-plotterov/chernila-canon-pfi-321-6269c001/"/>
    <hyperlink ref="E1802" r:id="rId1791" tooltip="https://alsi.kz/ru/catalog/kartridzhi-dlya-struynykh-printerov-mfu-plotterov/chernila-epson-c13t01l14a-ecotank-mx1xx-series-black-bottle-l-40-ml-c13t01l14a/" display="https://alsi.kz/ru/catalog/kartridzhi-dlya-struynykh-printerov-mfu-plotterov/chernila-epson-c13t01l14a-ecotank-mx1xx-series-black-bottle-l-40-ml-c13t01l14a/"/>
    <hyperlink ref="E1803" r:id="rId1792" tooltip="https://alsi.kz/ru/catalog/kartridzhi-dlya-struynykh-printerov-mfu-plotterov/chernila-epson-c13t03v24a-101-ecotank-70ml-dlya-l4150l4160-goluboy-c13t03v24a/" display="https://alsi.kz/ru/catalog/kartridzhi-dlya-struynykh-printerov-mfu-plotterov/chernila-epson-c13t03v24a-101-ecotank-70ml-dlya-l4150l4160-goluboy-c13t03v24a/"/>
    <hyperlink ref="E1804" r:id="rId1793" tooltip="https://alsi.kz/ru/catalog/kartridzhi-dlya-struynykh-printerov-mfu-plotterov/chernila-epson-c13t03v34a-101-ecotank-70ml-dlya-l4150l4160-purpurnyy-c13t03v34a/" display="https://alsi.kz/ru/catalog/kartridzhi-dlya-struynykh-printerov-mfu-plotterov/chernila-epson-c13t03v34a-101-ecotank-70ml-dlya-l4150l4160-purpurnyy-c13t03v34a/"/>
    <hyperlink ref="E1805" r:id="rId1794" tooltip="https://alsi.kz/ru/catalog/kartridzhi-dlya-struynykh-printerov-mfu-plotterov/chernila-epson-c13t03v44a-101-ecotank-70ml-dlya-l4150l4160-jeltyy-c13t03v44a/" display="https://alsi.kz/ru/catalog/kartridzhi-dlya-struynykh-printerov-mfu-plotterov/chernila-epson-c13t03v44a-101-ecotank-70ml-dlya-l4150l4160-jeltyy-c13t03v44a/"/>
    <hyperlink ref="E1806" r:id="rId1795" tooltip="https://alsi.kz/ru/catalog/kartridzhi-dlya-struynykh-printerov-mfu-plotterov/chernila-epson-c13t67314a-dlya-l8001800810850-chernyy-c13t67314a/" display="https://alsi.kz/ru/catalog/kartridzhi-dlya-struynykh-printerov-mfu-plotterov/chernila-epson-c13t67314a-dlya-l8001800810850-chernyy-c13t67314a/"/>
    <hyperlink ref="E1807" r:id="rId1796" tooltip="https://alsi.kz/ru/catalog/kartridzhi-dlya-struynykh-printerov-mfu-plotterov/chernila-epson-c13t67324a-dlya-l8001800810850-goluboy-c13t67324a/" display="https://alsi.kz/ru/catalog/kartridzhi-dlya-struynykh-printerov-mfu-plotterov/chernila-epson-c13t67324a-dlya-l8001800810850-goluboy-c13t67324a/"/>
    <hyperlink ref="E1808" r:id="rId1797" tooltip="https://alsi.kz/ru/catalog/kartridzhi-dlya-struynykh-printerov-mfu-plotterov/chernila-epson-c13t67334a-dlya-l8001800810850-purpurnyy-c13t67334a/" display="https://alsi.kz/ru/catalog/kartridzhi-dlya-struynykh-printerov-mfu-plotterov/chernila-epson-c13t67334a-dlya-l8001800810850-purpurnyy-c13t67334a/"/>
    <hyperlink ref="E1809" r:id="rId1798" tooltip="https://alsi.kz/ru/catalog/kartridzhi-dlya-struynykh-printerov-mfu-plotterov/chernila-epson-c13t67344a-dlya-l8001800810850-jeltyy-c13t67344a/" display="https://alsi.kz/ru/catalog/kartridzhi-dlya-struynykh-printerov-mfu-plotterov/chernila-epson-c13t67344a-dlya-l8001800810850-jeltyy-c13t67344a/"/>
    <hyperlink ref="E1810" r:id="rId1799" tooltip="https://alsi.kz/ru/catalog/kartridzhi-dlya-struynykh-printerov-mfu-plotterov/chernila-epson-c13t67354a-dlya-l8001800810850-svetlo-goluboy-c13t67354a/" display="https://alsi.kz/ru/catalog/kartridzhi-dlya-struynykh-printerov-mfu-plotterov/chernila-epson-c13t67354a-dlya-l8001800810850-svetlo-goluboy-c13t67354a/"/>
    <hyperlink ref="E1811" r:id="rId1800" tooltip="https://alsi.kz/ru/catalog/kartridzhi-dlya-struynykh-printerov-mfu-plotterov/chernila-epson-c13t67364a-dlya-l8001800810850-svetlo-purpurnyy-c13t67364a/" display="https://alsi.kz/ru/catalog/kartridzhi-dlya-struynykh-printerov-mfu-plotterov/chernila-epson-c13t67364a-dlya-l8001800810850-svetlo-purpurnyy-c13t67364a/"/>
    <hyperlink ref="E1812" r:id="rId1801" tooltip="https://alsi.kz/ru/catalog/kartridzhi-dlya-struynykh-printerov-mfu-plotterov/butylka-hp-europe-m0h55ae-m0h55ae/" display="https://alsi.kz/ru/catalog/kartridzhi-dlya-struynykh-printerov-mfu-plotterov/butylka-hp-europe-m0h55ae-m0h55ae/"/>
    <hyperlink ref="E1813" r:id="rId1802" tooltip="https://alsi.kz/ru/catalog/kartridzhi-dlya-struynykh-printerov-mfu-plotterov/ekonomichnyy-nabor-iz-chetyreh-konteynerov-s-chernilami-epson-seriya-664-c13t66464a/" display="https://alsi.kz/ru/catalog/kartridzhi-dlya-struynykh-printerov-mfu-plotterov/ekonomichnyy-nabor-iz-chetyreh-konteynerov-s-chernilami-epson-seriya-664-c13t66464a/"/>
    <hyperlink ref="E1814" r:id="rId1803" tooltip="http://alsi.kz/ru/catalog/tonery/" display="http://alsi.kz/ru/catalog/tonery/"/>
    <hyperlink ref="E1815" r:id="rId1804" tooltip="https://alsi.kz/ru/catalog/tonery/toner-canon-c-exv-63-5142c002/" display="https://alsi.kz/ru/catalog/tonery/toner-canon-c-exv-63-5142c002/"/>
    <hyperlink ref="E1816" r:id="rId1805" tooltip="https://alsi.kz/ru/catalog/tonery/toner-canon-c-exv-64-5753c002/" display="https://alsi.kz/ru/catalog/tonery/toner-canon-c-exv-64-5753c002/"/>
    <hyperlink ref="E1817" r:id="rId1806" tooltip="https://alsi.kz/ru/catalog/tonery/toner-canon-c-exv-64-5754c002/" display="https://alsi.kz/ru/catalog/tonery/toner-canon-c-exv-64-5754c002/"/>
    <hyperlink ref="E1818" r:id="rId1807" tooltip="https://alsi.kz/ru/catalog/tonery/toner-canon-c-exv-64-5755c002/" display="https://alsi.kz/ru/catalog/tonery/toner-canon-c-exv-64-5755c002/"/>
    <hyperlink ref="E1819" r:id="rId1808" tooltip="https://alsi.kz/ru/catalog/tonery/toner-canon-c-exv-64-5756c002/" display="https://alsi.kz/ru/catalog/tonery/toner-canon-c-exv-64-5756c002/"/>
    <hyperlink ref="E1820" r:id="rId1809" tooltip="https://alsi.kz/ru/catalog/tonery/toner-canon-c-exv-67-5746c002/" display="https://alsi.kz/ru/catalog/tonery/toner-canon-c-exv-67-5746c002/"/>
    <hyperlink ref="E1821" r:id="rId1810" tooltip="https://alsi.kz/ru/catalog/tonery/toner-canon-c-exv22-c-exv22/" display="https://alsi.kz/ru/catalog/tonery/toner-canon-c-exv22-c-exv22/"/>
    <hyperlink ref="E1822" r:id="rId1811" tooltip="https://alsi.kz/ru/catalog/tonery/toner-canon-cexv28-2789b002/" display="https://alsi.kz/ru/catalog/tonery/toner-canon-cexv28-2789b002/"/>
    <hyperlink ref="E1823" r:id="rId1812" tooltip="https://alsi.kz/ru/catalog/tonery/toner-canon-cexv28-2793b002/" display="https://alsi.kz/ru/catalog/tonery/toner-canon-cexv28-2793b002/"/>
    <hyperlink ref="E1824" r:id="rId1813" tooltip="https://alsi.kz/ru/catalog/tonery/toner-canon-cexv28-2797b002/" display="https://alsi.kz/ru/catalog/tonery/toner-canon-cexv28-2797b002/"/>
    <hyperlink ref="E1825" r:id="rId1814" tooltip="https://alsi.kz/ru/catalog/tonery/toner-canon-cexv28-2801b002/" display="https://alsi.kz/ru/catalog/tonery/toner-canon-cexv28-2801b002/"/>
    <hyperlink ref="E1826" r:id="rId1815" tooltip="https://alsi.kz/ru/catalog/tonery/toner-canon-c-exv42-6908b002aa/" display="https://alsi.kz/ru/catalog/tonery/toner-canon-c-exv42-6908b002aa/"/>
    <hyperlink ref="E1827" r:id="rId1816" tooltip="https://alsi.kz/ru/catalog/tonery/toner-canon-8524b002-8524b002/" display="https://alsi.kz/ru/catalog/tonery/toner-canon-8524b002-8524b002/"/>
    <hyperlink ref="E1828" r:id="rId1817" tooltip="https://alsi.kz/ru/catalog/tonery/toner-canon-8525b002-8525b002/" display="https://alsi.kz/ru/catalog/tonery/toner-canon-8525b002-8525b002/"/>
    <hyperlink ref="E1829" r:id="rId1818" tooltip="https://alsi.kz/ru/catalog/tonery/toner-canon-8526b002-8526b002/" display="https://alsi.kz/ru/catalog/tonery/toner-canon-8526b002-8526b002/"/>
    <hyperlink ref="E1830" r:id="rId1819" tooltip="https://alsi.kz/ru/catalog/tonery/toner-canon-8527b002-8527b002/" display="https://alsi.kz/ru/catalog/tonery/toner-canon-8527b002-8527b002/"/>
    <hyperlink ref="E1831" r:id="rId1820" tooltip="https://alsi.kz/ru/catalog/tonery/toner-canon-cexv51-magenta-0483c002aa/" display="https://alsi.kz/ru/catalog/tonery/toner-canon-cexv51-magenta-0483c002aa/"/>
    <hyperlink ref="E1832" r:id="rId1821" tooltip="https://alsi.kz/ru/catalog/tonery/toner-canon-cexv51-yellow-0484c002aa/" display="https://alsi.kz/ru/catalog/tonery/toner-canon-cexv51-yellow-0484c002aa/"/>
    <hyperlink ref="E1833" r:id="rId1822" tooltip="https://alsi.kz/ru/catalog/tonery/toner-canon-c-exv54-bk-1394c002aa/" display="https://alsi.kz/ru/catalog/tonery/toner-canon-c-exv54-bk-1394c002aa/"/>
    <hyperlink ref="E1834" r:id="rId1823" tooltip="https://alsi.kz/ru/catalog/tonery/toner-canon-c-exv54-c-1395c002aa/" display="https://alsi.kz/ru/catalog/tonery/toner-canon-c-exv54-c-1395c002aa/"/>
    <hyperlink ref="E1835" r:id="rId1824" tooltip="https://alsi.kz/ru/catalog/tonery/toner-canon-c-exv54-m-1396c002aa/" display="https://alsi.kz/ru/catalog/tonery/toner-canon-c-exv54-m-1396c002aa/"/>
    <hyperlink ref="E1836" r:id="rId1825" tooltip="https://alsi.kz/ru/catalog/tonery/toner-canon-c-exv54-y-1397c002aa/" display="https://alsi.kz/ru/catalog/tonery/toner-canon-c-exv54-y-1397c002aa/"/>
    <hyperlink ref="E1837" r:id="rId1826" tooltip="https://alsi.kz/ru/catalog/tonery/toner-canon-c-exv60-4311c001/" display="https://alsi.kz/ru/catalog/tonery/toner-canon-c-exv60-4311c001/"/>
    <hyperlink ref="E1838" r:id="rId1827" tooltip="https://alsi.kz/ru/catalog/tonery/toner-canon-gp-215-gp-215-int/" display="https://alsi.kz/ru/catalog/tonery/toner-canon-gp-215-gp-215-int/"/>
    <hyperlink ref="E1839" r:id="rId1828" tooltip="https://alsi.kz/ru/catalog/tonery/toner-canon-plotwave-345365-black-1284c001/" display="https://alsi.kz/ru/catalog/tonery/toner-canon-plotwave-345365-black-1284c001/"/>
    <hyperlink ref="E1840" r:id="rId1829" tooltip="https://alsi.kz/ru/catalog/tonery/toner-nashuatec-mpc3300-841140/" display="https://alsi.kz/ru/catalog/tonery/toner-nashuatec-mpc3300-841140/"/>
    <hyperlink ref="E1841" r:id="rId1830" tooltip="https://alsi.kz/ru/catalog/tonery/toner-xerox-006r01282-006r01282/" display="https://alsi.kz/ru/catalog/tonery/toner-xerox-006r01282-006r01282/"/>
    <hyperlink ref="E1842" r:id="rId1831" tooltip="https://alsi.kz/ru/catalog/tonery/toner-xerox-006r01283-006r01283/" display="https://alsi.kz/ru/catalog/tonery/toner-xerox-006r01283-006r01283/"/>
    <hyperlink ref="E1843" r:id="rId1832" tooltip="https://alsi.kz/ru/catalog/tonery/toner-kartridj-canon-c-exv-59-3760c002/" display="https://alsi.kz/ru/catalog/tonery/toner-kartridj-canon-c-exv-59-3760c002/"/>
    <hyperlink ref="E1844" r:id="rId1833" tooltip="https://alsi.kz/ru/catalog/tonery/toner-kartridj-canon-imagepress-toner-t07-3642c001/" display="https://alsi.kz/ru/catalog/tonery/toner-kartridj-canon-imagepress-toner-t07-3642c001/"/>
    <hyperlink ref="E1845" r:id="rId1834" tooltip="https://alsi.kz/ru/catalog/tonery/toner-kartridj-canon-imagepress-toner-t07-3643c001/" display="https://alsi.kz/ru/catalog/tonery/toner-kartridj-canon-imagepress-toner-t07-3643c001/"/>
    <hyperlink ref="E1846" r:id="rId1835" tooltip="https://alsi.kz/ru/catalog/tonery/toner-kartridj-canon-imagepress-toner-t07-3644c001/" display="https://alsi.kz/ru/catalog/tonery/toner-kartridj-canon-imagepress-toner-t07-3644c001/"/>
    <hyperlink ref="E1847" r:id="rId1836" tooltip="https://alsi.kz/ru/catalog/tonery/toner-kartridj-hp-europe-black-original-laserjet-w1470a/" display="https://alsi.kz/ru/catalog/tonery/toner-kartridj-hp-europe-black-original-laserjet-w1470a/"/>
    <hyperlink ref="E1849" r:id="rId1837" tooltip="http://alsi.kz/ru/catalog/antivirusy/" display="http://alsi.kz/ru/catalog/antivirusy/"/>
    <hyperlink ref="E1850" r:id="rId1838" tooltip="http://alsi.kz/ru/catalog/antivirus-kasperskogo/" display="http://alsi.kz/ru/catalog/antivirus-kasperskogo/"/>
    <hyperlink ref="E1851" r:id="rId1839" tooltip="https://alsi.kz/ru/catalog/antivirus-kasperskogo/kaspersky-endpoint-security-for-business---select-stan-and-caucasus-edition-25-49-node-1-year-educa/" display="https://alsi.kz/ru/catalog/antivirus-kasperskogo/kaspersky-endpoint-security-for-business---select-stan-and-caucasus-edition-25-49-node-1-year-educa/"/>
    <hyperlink ref="E1852" r:id="rId1840" tooltip="https://alsi.kz/ru/catalog/antivirus-kasperskogo/kaspersky-small-office-security-2-for-personal-computers-cis-and-baltic-edition-5-workstation-1-yea/" display="https://alsi.kz/ru/catalog/antivirus-kasperskogo/kaspersky-small-office-security-2-for-personal-computers-cis-and-baltic-edition-5-workstation-1-yea/"/>
    <hyperlink ref="E1853" r:id="rId1841" tooltip="https://alsi.kz/ru/catalog/antivirus-kasperskogo/antivirus-kaspersky-cloud-password-manager-kazakhstan-edition-12-mes-1-pk-bazovyy-esd-kl19560da/" display="https://alsi.kz/ru/catalog/antivirus-kasperskogo/antivirus-kaspersky-cloud-password-manager-kazakhstan-edition-12-mes-1-pk-bazovyy-esd-kl19560da/"/>
    <hyperlink ref="E1854" r:id="rId1842" tooltip="https://alsi.kz/ru/catalog/antivirus-kasperskogo/antivirus-kaspersky-plus-kazakhstan-edition-12-mes-3-pk-bazovyy-box-kl10420ucfs_box/" display="https://alsi.kz/ru/catalog/antivirus-kasperskogo/antivirus-kaspersky-plus-kazakhstan-edition-12-mes-3-pk-bazovyy-box-kl10420ucfs_box/"/>
    <hyperlink ref="E1855" r:id="rId1843" tooltip="https://alsi.kz/ru/catalog/antivirus-kasperskogo/antivirus-kaspersky-plus-kazakhstan-edition-12-mes-3-pk-bazovyy-esd-kl10420dcfs/" display="https://alsi.kz/ru/catalog/antivirus-kasperskogo/antivirus-kaspersky-plus-kazakhstan-edition-12-mes-3-pk-bazovyy-esd-kl10420dcfs/"/>
    <hyperlink ref="E1856" r:id="rId1844" tooltip="https://alsi.kz/ru/catalog/antivirus-kasperskogo/antivirus-kaspersky-plus-kazakhstan-edition-12-mes-5-pk-bazovyy-box-kl10420uefs_box/" display="https://alsi.kz/ru/catalog/antivirus-kasperskogo/antivirus-kaspersky-plus-kazakhstan-edition-12-mes-5-pk-bazovyy-box-kl10420uefs_box/"/>
    <hyperlink ref="E1857" r:id="rId1845" tooltip="https://alsi.kz/ru/catalog/antivirus-kasperskogo/antivirus-kaspersky-plus-kazakhstan-edition-12-mes-5-pk-bazovyy-esd-kl10420defs/" display="https://alsi.kz/ru/catalog/antivirus-kasperskogo/antivirus-kaspersky-plus-kazakhstan-edition-12-mes-5-pk-bazovyy-esd-kl10420defs/"/>
    <hyperlink ref="E1858" r:id="rId1846" tooltip="https://alsi.kz/ru/catalog/antivirus-kasperskogo/antivirus-kaspersky-safe-kids-kazakhstan-edition-12-mes-1-pk-bazovyy-esd-kl19620dafs/" display="https://alsi.kz/ru/catalog/antivirus-kasperskogo/antivirus-kaspersky-safe-kids-kazakhstan-edition-12-mes-1-pk-bazovyy-esd-kl19620dafs/"/>
    <hyperlink ref="E1859" r:id="rId1847" tooltip="https://alsi.kz/ru/catalog/antivirus-kasperskogo/antivirus-kaspersky-secure-connection-kazakhstan-edition-12-mes-5-pk-bazovyy-esd-kl19870defs/" display="https://alsi.kz/ru/catalog/antivirus-kasperskogo/antivirus-kaspersky-secure-connection-kazakhstan-edition-12-mes-5-pk-bazovyy-esd-kl19870defs/"/>
    <hyperlink ref="E1860" r:id="rId1848" tooltip="https://alsi.kz/ru/catalog/antivirus-kasperskogo/antivirus-kaspersky-standard-kazakhstan-edition-12-mes-3-pk-bazovyy-box-kl10410ucfs_box/" display="https://alsi.kz/ru/catalog/antivirus-kasperskogo/antivirus-kaspersky-standard-kazakhstan-edition-12-mes-3-pk-bazovyy-box-kl10410ucfs_box/"/>
    <hyperlink ref="E1861" r:id="rId1849" tooltip="https://alsi.kz/ru/catalog/antivirus-kasperskogo/antivirus-kaspersky-standard-kazakhstan-edition-12-mes-3-pk-bazovyy-esd-kl10410dcfs/" display="https://alsi.kz/ru/catalog/antivirus-kasperskogo/antivirus-kaspersky-standard-kazakhstan-edition-12-mes-3-pk-bazovyy-esd-kl10410dcfs/"/>
    <hyperlink ref="E1862" r:id="rId1850" tooltip="https://alsi.kz/ru/catalog/antivirus-kasperskogo/antivirus-kaspersky-standard-kazakhstan-edition-12-mes-5-pk-bazovyy-box-kl10410uefs_box/" display="https://alsi.kz/ru/catalog/antivirus-kasperskogo/antivirus-kaspersky-standard-kazakhstan-edition-12-mes-5-pk-bazovyy-box-kl10410uefs_box/"/>
    <hyperlink ref="E1863" r:id="rId1851" tooltip="https://alsi.kz/ru/catalog/antivirus-kasperskogo/antivirus-kaspersky-standard-kazakhstan-edition-12-mes-5-pk-bazovyy-esd-kl10410defs/" display="https://alsi.kz/ru/catalog/antivirus-kasperskogo/antivirus-kaspersky-standard-kazakhstan-edition-12-mes-5-pk-bazovyy-esd-kl10410defs/"/>
    <hyperlink ref="E1864" r:id="rId1852" tooltip="http://alsi.kz/ru/catalog/antivirus-drweb/" display="http://alsi.kz/ru/catalog/antivirus-drweb/"/>
    <hyperlink ref="E1865" r:id="rId1853" tooltip="https://alsi.kz/ru/catalog/antivirus-drweb/dr-web-security-space-pro-na-12-mesyacev-na-2-pk-prodlenie-v-firmennom-konverte-bsw-w12-0002-2-/" display="https://alsi.kz/ru/catalog/antivirus-drweb/dr-web-security-space-pro-na-12-mesyacev-na-2-pk-prodlenie-v-firmennom-konverte-bsw-w12-0002-2-/"/>
    <hyperlink ref="E1866" r:id="rId1854" tooltip="https://alsi.kz/ru/catalog/antivirus-drweb/drweb-security-space-na-12-m-1-pk-prodlenie-licenzii-lhw-bk-12m-1-b3/" display="https://alsi.kz/ru/catalog/antivirus-drweb/drweb-security-space-na-12-m-1-pk-prodlenie-licenzii-lhw-bk-12m-1-b3/"/>
    <hyperlink ref="E1867" r:id="rId1855" tooltip="https://alsi.kz/ru/catalog/antivirus-drweb/antviirus-drweb-security-space-na-24-m-5-pk-prodlenie-lhw-bk-24m-5-b3/" display="https://alsi.kz/ru/catalog/antivirus-drweb/antviirus-drweb-security-space-na-24-m-5-pk-prodlenie-lhw-bk-24m-5-b3/"/>
    <hyperlink ref="E1868" r:id="rId1856" tooltip="https://alsi.kz/ru/catalog/antivirus-drweb/antviirus-drweb-security-space-na-36-m-2-pk-prodlenie-lhw-bk-36m-2-b3/" display="https://alsi.kz/ru/catalog/antivirus-drweb/antviirus-drweb-security-space-na-36-m-2-pk-prodlenie-lhw-bk-36m-2-b3/"/>
    <hyperlink ref="E1869" r:id="rId1857" tooltip="https://alsi.kz/ru/catalog/antivirus-drweb/antivirus-drweb-katana-na-12-m-1-pk-bazovyy-lhm-kk-12m-1-a3/" display="https://alsi.kz/ru/catalog/antivirus-drweb/antivirus-drweb-katana-na-12-m-1-pk-bazovyy-lhm-kk-12m-1-a3/"/>
    <hyperlink ref="E1870" r:id="rId1858" tooltip="https://alsi.kz/ru/catalog/antivirus-drweb/antivirus-drweb-katana-na-12-m-1-pk-prodlenie-lhm-kk-12m-1-b3/" display="https://alsi.kz/ru/catalog/antivirus-drweb/antivirus-drweb-katana-na-12-m-1-pk-prodlenie-lhm-kk-12m-1-b3/"/>
    <hyperlink ref="E1871" r:id="rId1859" tooltip="https://alsi.kz/ru/catalog/antivirus-drweb/antivirus-drweb-katana-na-12-m-2-pk-bazovyy-lhm-kk-12m-2-a3/" display="https://alsi.kz/ru/catalog/antivirus-drweb/antivirus-drweb-katana-na-12-m-2-pk-bazovyy-lhm-kk-12m-2-a3/"/>
    <hyperlink ref="E1872" r:id="rId1860" tooltip="https://alsi.kz/ru/catalog/antivirus-drweb/antivirus-drweb-katana-na-12-m-2-pk-prodlenie-lhm-kk-12m-2-b3/" display="https://alsi.kz/ru/catalog/antivirus-drweb/antivirus-drweb-katana-na-12-m-2-pk-prodlenie-lhm-kk-12m-2-b3/"/>
    <hyperlink ref="E1873" r:id="rId1861" tooltip="https://alsi.kz/ru/catalog/antivirus-drweb/antivirus-drweb-katana-na-12-m-3-pk-bazovyy-lhm-kk-12m-3-a3/" display="https://alsi.kz/ru/catalog/antivirus-drweb/antivirus-drweb-katana-na-12-m-3-pk-bazovyy-lhm-kk-12m-3-a3/"/>
    <hyperlink ref="E1874" r:id="rId1862" tooltip="https://alsi.kz/ru/catalog/antivirus-drweb/antivirus-drweb-katana-na-12-m-3-pk-prodlenie-lhm-kk-12m-3-b3/" display="https://alsi.kz/ru/catalog/antivirus-drweb/antivirus-drweb-katana-na-12-m-3-pk-prodlenie-lhm-kk-12m-3-b3/"/>
    <hyperlink ref="E1875" r:id="rId1863" tooltip="https://alsi.kz/ru/catalog/antivirus-drweb/antivirus-drweb-katana-na-12-m-4-pk-bazovyy-lhm-kk-12m-4-a3/" display="https://alsi.kz/ru/catalog/antivirus-drweb/antivirus-drweb-katana-na-12-m-4-pk-bazovyy-lhm-kk-12m-4-a3/"/>
    <hyperlink ref="E1876" r:id="rId1864" tooltip="https://alsi.kz/ru/catalog/antivirus-drweb/antivirus-drweb-katana-na-12-m-4-pk-prodlenie-lhm-kk-12m-4-b3/" display="https://alsi.kz/ru/catalog/antivirus-drweb/antivirus-drweb-katana-na-12-m-4-pk-prodlenie-lhm-kk-12m-4-b3/"/>
    <hyperlink ref="E1877" r:id="rId1865" tooltip="https://alsi.kz/ru/catalog/antivirus-drweb/antivirus-drweb-katana-na-12-m-5-pk-bazovyy-lhm-kk-12m-5-a3/" display="https://alsi.kz/ru/catalog/antivirus-drweb/antivirus-drweb-katana-na-12-m-5-pk-bazovyy-lhm-kk-12m-5-a3/"/>
    <hyperlink ref="E1878" r:id="rId1866" tooltip="https://alsi.kz/ru/catalog/antivirus-drweb/antivirus-drweb-katana-na-12-m-5-pk-prodlenie-lhm-kk-12m-5-b3/" display="https://alsi.kz/ru/catalog/antivirus-drweb/antivirus-drweb-katana-na-12-m-5-pk-prodlenie-lhm-kk-12m-5-b3/"/>
    <hyperlink ref="E1879" r:id="rId1867" tooltip="https://alsi.kz/ru/catalog/antivirus-drweb/antivirus-drweb-katana-na-24-m-1-pk-bazovyy-lhm-kk-24m-1-a3/" display="https://alsi.kz/ru/catalog/antivirus-drweb/antivirus-drweb-katana-na-24-m-1-pk-bazovyy-lhm-kk-24m-1-a3/"/>
    <hyperlink ref="E1880" r:id="rId1868" tooltip="https://alsi.kz/ru/catalog/antivirus-drweb/antivirus-drweb-katana-na-24-m-1-pk-prodlenie-lhm-kk-24m-1-b3/" display="https://alsi.kz/ru/catalog/antivirus-drweb/antivirus-drweb-katana-na-24-m-1-pk-prodlenie-lhm-kk-24m-1-b3/"/>
    <hyperlink ref="E1881" r:id="rId1869" tooltip="https://alsi.kz/ru/catalog/antivirus-drweb/antivirus-drweb-katana-na-24-m-2-pk-bazovyy-lhm-kk-24m-2-a3/" display="https://alsi.kz/ru/catalog/antivirus-drweb/antivirus-drweb-katana-na-24-m-2-pk-bazovyy-lhm-kk-24m-2-a3/"/>
    <hyperlink ref="E1882" r:id="rId1870" tooltip="https://alsi.kz/ru/catalog/antivirus-drweb/antivirus-drweb-katana-na-24-m-2-pk-prodlenie-lhm-kk-24m-2-b3/" display="https://alsi.kz/ru/catalog/antivirus-drweb/antivirus-drweb-katana-na-24-m-2-pk-prodlenie-lhm-kk-24m-2-b3/"/>
    <hyperlink ref="E1883" r:id="rId1871" tooltip="https://alsi.kz/ru/catalog/antivirus-drweb/antivirus-drweb-katana-na-24-m-3-pk-bazovyy-lhm-kk-24m-3-a3/" display="https://alsi.kz/ru/catalog/antivirus-drweb/antivirus-drweb-katana-na-24-m-3-pk-bazovyy-lhm-kk-24m-3-a3/"/>
    <hyperlink ref="E1884" r:id="rId1872" tooltip="https://alsi.kz/ru/catalog/antivirus-drweb/antivirus-drweb-katana-na-24-m-3-pk-prodlenie-lhm-kk-24m-3-b3/" display="https://alsi.kz/ru/catalog/antivirus-drweb/antivirus-drweb-katana-na-24-m-3-pk-prodlenie-lhm-kk-24m-3-b3/"/>
    <hyperlink ref="E1885" r:id="rId1873" tooltip="https://alsi.kz/ru/catalog/antivirus-drweb/antivirus-drweb-katana-na-24-m-4-pk-bazovyy-lhm-kk-24m-4-a3/" display="https://alsi.kz/ru/catalog/antivirus-drweb/antivirus-drweb-katana-na-24-m-4-pk-bazovyy-lhm-kk-24m-4-a3/"/>
    <hyperlink ref="E1886" r:id="rId1874" tooltip="https://alsi.kz/ru/catalog/antivirus-drweb/antivirus-drweb-katana-na-24-m-4-pk-prodlenie-lhm-kk-24m-4-b3/" display="https://alsi.kz/ru/catalog/antivirus-drweb/antivirus-drweb-katana-na-24-m-4-pk-prodlenie-lhm-kk-24m-4-b3/"/>
    <hyperlink ref="E1887" r:id="rId1875" tooltip="https://alsi.kz/ru/catalog/antivirus-drweb/antivirus-drweb-katana-na-24-m-5-pk-bazovyy-lhm-kk-24m-5-a3/" display="https://alsi.kz/ru/catalog/antivirus-drweb/antivirus-drweb-katana-na-24-m-5-pk-bazovyy-lhm-kk-24m-5-a3/"/>
    <hyperlink ref="E1888" r:id="rId1876" tooltip="https://alsi.kz/ru/catalog/antivirus-drweb/antivirus-drweb-katana-na-24-m-5-pk-prodlenie-lhm-kk-24m-5-b3/" display="https://alsi.kz/ru/catalog/antivirus-drweb/antivirus-drweb-katana-na-24-m-5-pk-prodlenie-lhm-kk-24m-5-b3/"/>
    <hyperlink ref="E1889" r:id="rId1877" tooltip="https://alsi.kz/ru/catalog/antivirus-drweb/antivirus-drweb-katana-na-36-m-1-pk-bazovyy-lhm-kk-36m-1-a3/" display="https://alsi.kz/ru/catalog/antivirus-drweb/antivirus-drweb-katana-na-36-m-1-pk-bazovyy-lhm-kk-36m-1-a3/"/>
    <hyperlink ref="E1890" r:id="rId1878" tooltip="https://alsi.kz/ru/catalog/antivirus-drweb/antivirus-drweb-katana-na-36-m-1-pk-prodlenie-lhm-kk-36m-1-b3/" display="https://alsi.kz/ru/catalog/antivirus-drweb/antivirus-drweb-katana-na-36-m-1-pk-prodlenie-lhm-kk-36m-1-b3/"/>
    <hyperlink ref="E1891" r:id="rId1879" tooltip="https://alsi.kz/ru/catalog/antivirus-drweb/antivirus-drweb-katana-na-36-m-2-pk-bazovyy-lhm-kk-36m-2-a3/" display="https://alsi.kz/ru/catalog/antivirus-drweb/antivirus-drweb-katana-na-36-m-2-pk-bazovyy-lhm-kk-36m-2-a3/"/>
    <hyperlink ref="E1892" r:id="rId1880" tooltip="https://alsi.kz/ru/catalog/antivirus-drweb/antivirus-drweb-katana-na-36-m-2-pk-prodlenie-lhm-kk-36m-2-b3/" display="https://alsi.kz/ru/catalog/antivirus-drweb/antivirus-drweb-katana-na-36-m-2-pk-prodlenie-lhm-kk-36m-2-b3/"/>
    <hyperlink ref="E1893" r:id="rId1881" tooltip="https://alsi.kz/ru/catalog/antivirus-drweb/antivirus-drweb-katana-na-36-m-3-pk-bazovyy-lhm-kk-36m-3-a3/" display="https://alsi.kz/ru/catalog/antivirus-drweb/antivirus-drweb-katana-na-36-m-3-pk-bazovyy-lhm-kk-36m-3-a3/"/>
    <hyperlink ref="E1894" r:id="rId1882" tooltip="https://alsi.kz/ru/catalog/antivirus-drweb/antivirus-drweb-katana-na-36-m-3-pk-prodlenie-lhm-kk-36m-3-b3/" display="https://alsi.kz/ru/catalog/antivirus-drweb/antivirus-drweb-katana-na-36-m-3-pk-prodlenie-lhm-kk-36m-3-b3/"/>
    <hyperlink ref="E1895" r:id="rId1883" tooltip="https://alsi.kz/ru/catalog/antivirus-drweb/antivirus-drweb-katana-na-36-m-4-pk-bazovyy-lhm-kk-36m-4-a3/" display="https://alsi.kz/ru/catalog/antivirus-drweb/antivirus-drweb-katana-na-36-m-4-pk-bazovyy-lhm-kk-36m-4-a3/"/>
    <hyperlink ref="E1896" r:id="rId1884" tooltip="https://alsi.kz/ru/catalog/antivirus-drweb/antivirus-drweb-katana-na-36-m-4-pk-prodlenie-lhm-kk-36m-4-b3/" display="https://alsi.kz/ru/catalog/antivirus-drweb/antivirus-drweb-katana-na-36-m-4-pk-prodlenie-lhm-kk-36m-4-b3/"/>
    <hyperlink ref="E1897" r:id="rId1885" tooltip="https://alsi.kz/ru/catalog/antivirus-drweb/antivirus-drweb-katana-na-36-m-5-pk-bazovyy-lhm-kk-36m-5-a3/" display="https://alsi.kz/ru/catalog/antivirus-drweb/antivirus-drweb-katana-na-36-m-5-pk-bazovyy-lhm-kk-36m-5-a3/"/>
    <hyperlink ref="E1898" r:id="rId1886" tooltip="https://alsi.kz/ru/catalog/antivirus-drweb/antivirus-drweb-katana-na-36-m-5-pk-prodlenie-lhm-kk-36m-5-b3/" display="https://alsi.kz/ru/catalog/antivirus-drweb/antivirus-drweb-katana-na-36-m-5-pk-prodlenie-lhm-kk-36m-5-b3/"/>
    <hyperlink ref="E1899" r:id="rId1887" tooltip="https://alsi.kz/ru/catalog/antivirus-drweb/antivirus-drweb-security-space-dlya-mobilnyh-ustroystv-na-12-m-1-mu-bazovyy-lhm-aa-12m-1-a3/" display="https://alsi.kz/ru/catalog/antivirus-drweb/antivirus-drweb-security-space-dlya-mobilnyh-ustroystv-na-12-m-1-mu-bazovyy-lhm-aa-12m-1-a3/"/>
    <hyperlink ref="E1900" r:id="rId1888" tooltip="https://alsi.kz/ru/catalog/antivirus-drweb/antivirus-drweb-security-space-dlya-mobilnyh-ustroystv-na-12-m-2-mu-bazovyy-lhm-aa-12m-2-a3/" display="https://alsi.kz/ru/catalog/antivirus-drweb/antivirus-drweb-security-space-dlya-mobilnyh-ustroystv-na-12-m-2-mu-bazovyy-lhm-aa-12m-2-a3/"/>
    <hyperlink ref="E1901" r:id="rId1889" tooltip="https://alsi.kz/ru/catalog/antivirus-drweb/antivirus-drweb-security-space-dlya-mobilnyh-ustroystv-na-12-m-3-mu-bazovyy-lhm-aa-12m-3-a3/" display="https://alsi.kz/ru/catalog/antivirus-drweb/antivirus-drweb-security-space-dlya-mobilnyh-ustroystv-na-12-m-3-mu-bazovyy-lhm-aa-12m-3-a3/"/>
    <hyperlink ref="E1902" r:id="rId1890" tooltip="https://alsi.kz/ru/catalog/antivirus-drweb/antivirus-drweb-security-space-dlya-mobilnyh-ustroystv-na-12-m-4-mu-bazovyy-lhm-aa-12m-4-a3/" display="https://alsi.kz/ru/catalog/antivirus-drweb/antivirus-drweb-security-space-dlya-mobilnyh-ustroystv-na-12-m-4-mu-bazovyy-lhm-aa-12m-4-a3/"/>
    <hyperlink ref="E1903" r:id="rId1891" tooltip="https://alsi.kz/ru/catalog/antivirus-drweb/antivirus-drweb-security-space-dlya-mobilnyh-ustroystv-na-12-m-5-mu-bazovyy-lhm-aa-12m-5-a3/" display="https://alsi.kz/ru/catalog/antivirus-drweb/antivirus-drweb-security-space-dlya-mobilnyh-ustroystv-na-12-m-5-mu-bazovyy-lhm-aa-12m-5-a3/"/>
    <hyperlink ref="E1904" r:id="rId1892" tooltip="https://alsi.kz/ru/catalog/antivirus-drweb/antivirus-drweb-security-space-dlya-mobilnyh-ustroystv-na-24-m-1-mu-bazovyy-lhm-aa-24m-1-a3/" display="https://alsi.kz/ru/catalog/antivirus-drweb/antivirus-drweb-security-space-dlya-mobilnyh-ustroystv-na-24-m-1-mu-bazovyy-lhm-aa-24m-1-a3/"/>
    <hyperlink ref="E1905" r:id="rId1893" tooltip="https://alsi.kz/ru/catalog/antivirus-drweb/antivirus-drweb-security-space-dlya-mobilnyh-ustroystv-na-24-m-2-mu-bazovyy-lhm-aa-24m-2-a3/" display="https://alsi.kz/ru/catalog/antivirus-drweb/antivirus-drweb-security-space-dlya-mobilnyh-ustroystv-na-24-m-2-mu-bazovyy-lhm-aa-24m-2-a3/"/>
    <hyperlink ref="E1906" r:id="rId1894" tooltip="https://alsi.kz/ru/catalog/antivirus-drweb/antivirus-drweb-security-space-dlya-mobilnyh-ustroystv-na-24-m-3-mu-bazovyy-lhm-aa-24m-3-a3/" display="https://alsi.kz/ru/catalog/antivirus-drweb/antivirus-drweb-security-space-dlya-mobilnyh-ustroystv-na-24-m-3-mu-bazovyy-lhm-aa-24m-3-a3/"/>
    <hyperlink ref="E1907" r:id="rId1895" tooltip="https://alsi.kz/ru/catalog/antivirus-drweb/antivirus-drweb-security-space-dlya-mobilnyh-ustroystv-na-24-m-4-mu-bazovyy-lhm-aa-24m-4-a3/" display="https://alsi.kz/ru/catalog/antivirus-drweb/antivirus-drweb-security-space-dlya-mobilnyh-ustroystv-na-24-m-4-mu-bazovyy-lhm-aa-24m-4-a3/"/>
    <hyperlink ref="E1908" r:id="rId1896" tooltip="https://alsi.kz/ru/catalog/antivirus-drweb/antivirus-drweb-security-space-dlya-mobilnyh-ustroystv-na-24-m-5-mu-bazovyy-lhm-aa-24m-5-a3/" display="https://alsi.kz/ru/catalog/antivirus-drweb/antivirus-drweb-security-space-dlya-mobilnyh-ustroystv-na-24-m-5-mu-bazovyy-lhm-aa-24m-5-a3/"/>
    <hyperlink ref="E1909" r:id="rId1897" tooltip="https://alsi.kz/ru/catalog/antivirus-drweb/antivirus-drweb-security-space-dlya-mobilnyh-ustroystv-na-36-m-1-mu-bazovyy-lhm-aa-36m-1-a3/" display="https://alsi.kz/ru/catalog/antivirus-drweb/antivirus-drweb-security-space-dlya-mobilnyh-ustroystv-na-36-m-1-mu-bazovyy-lhm-aa-36m-1-a3/"/>
    <hyperlink ref="E1910" r:id="rId1898" tooltip="https://alsi.kz/ru/catalog/antivirus-drweb/antivirus-drweb-security-space-dlya-mobilnyh-ustroystv-na-36-m-2-mu-bazovyy-lhm-aa-36m-2-a3/" display="https://alsi.kz/ru/catalog/antivirus-drweb/antivirus-drweb-security-space-dlya-mobilnyh-ustroystv-na-36-m-2-mu-bazovyy-lhm-aa-36m-2-a3/"/>
    <hyperlink ref="E1911" r:id="rId1899" tooltip="https://alsi.kz/ru/catalog/antivirus-drweb/antivirus-drweb-security-space-dlya-mobilnyh-ustroystv-na-36-m-3-mu-bazovyy-lhm-aa-36m-3-a3/" display="https://alsi.kz/ru/catalog/antivirus-drweb/antivirus-drweb-security-space-dlya-mobilnyh-ustroystv-na-36-m-3-mu-bazovyy-lhm-aa-36m-3-a3/"/>
    <hyperlink ref="E1912" r:id="rId1900" tooltip="https://alsi.kz/ru/catalog/antivirus-drweb/antivirus-drweb-security-space-dlya-mobilnyh-ustroystv-na-36-m-4-mu-bazovyy-lhm-aa-36m-4-a3/" display="https://alsi.kz/ru/catalog/antivirus-drweb/antivirus-drweb-security-space-dlya-mobilnyh-ustroystv-na-36-m-4-mu-bazovyy-lhm-aa-36m-4-a3/"/>
    <hyperlink ref="E1913" r:id="rId1901" tooltip="https://alsi.kz/ru/catalog/antivirus-drweb/antivirus-drweb-security-space-dlya-mobilnyh-ustroystv-na-36-m-5-mu-bazovyy-lhm-aa-36m-5-a3/" display="https://alsi.kz/ru/catalog/antivirus-drweb/antivirus-drweb-security-space-dlya-mobilnyh-ustroystv-na-36-m-5-mu-bazovyy-lhm-aa-36m-5-a3/"/>
    <hyperlink ref="E1914" r:id="rId1902" tooltip="https://alsi.kz/ru/catalog/antivirus-drweb/antivirus-drweb-security-space-na-12-m-1-pk-bazovyy-lhw-bk-12m-1-a3/" display="https://alsi.kz/ru/catalog/antivirus-drweb/antivirus-drweb-security-space-na-12-m-1-pk-bazovyy-lhw-bk-12m-1-a3/"/>
    <hyperlink ref="E1915" r:id="rId1903" tooltip="https://alsi.kz/ru/catalog/antivirus-drweb/antivirus-drweb-security-space-na-12-m-2-pk-bazovyy-lhw-bk-12m-2-a3/" display="https://alsi.kz/ru/catalog/antivirus-drweb/antivirus-drweb-security-space-na-12-m-2-pk-bazovyy-lhw-bk-12m-2-a3/"/>
    <hyperlink ref="E1916" r:id="rId1904" tooltip="https://alsi.kz/ru/catalog/antivirus-drweb/antivirus-drweb-security-space-na-12-m-2-pk-prodlenie-lhw-bk-12m-2-b3/" display="https://alsi.kz/ru/catalog/antivirus-drweb/antivirus-drweb-security-space-na-12-m-2-pk-prodlenie-lhw-bk-12m-2-b3/"/>
    <hyperlink ref="E1917" r:id="rId1905" tooltip="https://alsi.kz/ru/catalog/antivirus-drweb/antivirus-drweb-security-space-na-12-m-3-pk-bazovyy-lhw-bk-12m-3-a3/" display="https://alsi.kz/ru/catalog/antivirus-drweb/antivirus-drweb-security-space-na-12-m-3-pk-bazovyy-lhw-bk-12m-3-a3/"/>
    <hyperlink ref="E1918" r:id="rId1906" tooltip="https://alsi.kz/ru/catalog/antivirus-drweb/antivirus-drweb-security-space-na-12-m-3-pk-prodlenie-lhw-bk-12m-3-b3/" display="https://alsi.kz/ru/catalog/antivirus-drweb/antivirus-drweb-security-space-na-12-m-3-pk-prodlenie-lhw-bk-12m-3-b3/"/>
    <hyperlink ref="E1919" r:id="rId1907" tooltip="https://alsi.kz/ru/catalog/antivirus-drweb/antivirus-drweb-security-space-na-12-m-4-pk-bazovyy-lhw-bk-12m-4-a3/" display="https://alsi.kz/ru/catalog/antivirus-drweb/antivirus-drweb-security-space-na-12-m-4-pk-bazovyy-lhw-bk-12m-4-a3/"/>
    <hyperlink ref="E1920" r:id="rId1908" tooltip="https://alsi.kz/ru/catalog/antivirus-drweb/antivirus-drweb-security-space-na-12-m-4-pk-prodlenie-lhw-bk-12m-4-b3/" display="https://alsi.kz/ru/catalog/antivirus-drweb/antivirus-drweb-security-space-na-12-m-4-pk-prodlenie-lhw-bk-12m-4-b3/"/>
    <hyperlink ref="E1921" r:id="rId1909" tooltip="https://alsi.kz/ru/catalog/antivirus-drweb/antivirus-drweb-security-space-na-12-m-5-pk-bazovyy-lhw-bk-12m-5-a3/" display="https://alsi.kz/ru/catalog/antivirus-drweb/antivirus-drweb-security-space-na-12-m-5-pk-bazovyy-lhw-bk-12m-5-a3/"/>
    <hyperlink ref="E1922" r:id="rId1910" tooltip="https://alsi.kz/ru/catalog/antivirus-drweb/antivirus-drweb-security-space-na-12-m-5-pk-prodlenie-lhw-bk-12m-5-b3/" display="https://alsi.kz/ru/catalog/antivirus-drweb/antivirus-drweb-security-space-na-12-m-5-pk-prodlenie-lhw-bk-12m-5-b3/"/>
    <hyperlink ref="E1923" r:id="rId1911" tooltip="https://alsi.kz/ru/catalog/antivirus-drweb/antivirus-drweb-security-space-na-24-m-1-pk-bazovyy-lhw-bk-24m-1-a3/" display="https://alsi.kz/ru/catalog/antivirus-drweb/antivirus-drweb-security-space-na-24-m-1-pk-bazovyy-lhw-bk-24m-1-a3/"/>
    <hyperlink ref="E1924" r:id="rId1912" tooltip="https://alsi.kz/ru/catalog/antivirus-drweb/antivirus-drweb-security-space-na-24-m-1-pk-prodlenie-lhw-bk-24m-1-b3/" display="https://alsi.kz/ru/catalog/antivirus-drweb/antivirus-drweb-security-space-na-24-m-1-pk-prodlenie-lhw-bk-24m-1-b3/"/>
    <hyperlink ref="E1925" r:id="rId1913" tooltip="https://alsi.kz/ru/catalog/antivirus-drweb/antivirus-drweb-security-space-na-24-m-2-pk-bazovyy-lhw-bk-24m-2-a3/" display="https://alsi.kz/ru/catalog/antivirus-drweb/antivirus-drweb-security-space-na-24-m-2-pk-bazovyy-lhw-bk-24m-2-a3/"/>
    <hyperlink ref="E1926" r:id="rId1914" tooltip="https://alsi.kz/ru/catalog/antivirus-drweb/antivirus-drweb-security-space-na-24-m-2-pk-prodlenie-lhw-bk-24m-2-b3/" display="https://alsi.kz/ru/catalog/antivirus-drweb/antivirus-drweb-security-space-na-24-m-2-pk-prodlenie-lhw-bk-24m-2-b3/"/>
    <hyperlink ref="E1927" r:id="rId1915" tooltip="https://alsi.kz/ru/catalog/antivirus-drweb/antivirus-drweb-security-space-na-24-m-3-pk-bazovyy-lhw-bk-24m-3-a3/" display="https://alsi.kz/ru/catalog/antivirus-drweb/antivirus-drweb-security-space-na-24-m-3-pk-bazovyy-lhw-bk-24m-3-a3/"/>
    <hyperlink ref="E1928" r:id="rId1916" tooltip="https://alsi.kz/ru/catalog/antivirus-drweb/antivirus-drweb-security-space-na-24-m-3-pk-prodlenie-lhw-bk-24m-3-b3/" display="https://alsi.kz/ru/catalog/antivirus-drweb/antivirus-drweb-security-space-na-24-m-3-pk-prodlenie-lhw-bk-24m-3-b3/"/>
    <hyperlink ref="E1929" r:id="rId1917" tooltip="https://alsi.kz/ru/catalog/antivirus-drweb/antivirus-drweb-security-space-na-24-m-4-pk-bazovyy-lhw-bk-24m-4-a3/" display="https://alsi.kz/ru/catalog/antivirus-drweb/antivirus-drweb-security-space-na-24-m-4-pk-bazovyy-lhw-bk-24m-4-a3/"/>
    <hyperlink ref="E1930" r:id="rId1918" tooltip="https://alsi.kz/ru/catalog/antivirus-drweb/antivirus-drweb-security-space-na-24-m-4-pk-prodlenie-lhw-bk-24m-4-b3/" display="https://alsi.kz/ru/catalog/antivirus-drweb/antivirus-drweb-security-space-na-24-m-4-pk-prodlenie-lhw-bk-24m-4-b3/"/>
    <hyperlink ref="E1931" r:id="rId1919" tooltip="https://alsi.kz/ru/catalog/antivirus-drweb/antivirus-drweb-security-space-na-24-m-5-pk-bazovyy-lhw-bk-24m-5-a3/" display="https://alsi.kz/ru/catalog/antivirus-drweb/antivirus-drweb-security-space-na-24-m-5-pk-bazovyy-lhw-bk-24m-5-a3/"/>
    <hyperlink ref="E1932" r:id="rId1920" tooltip="https://alsi.kz/ru/catalog/antivirus-drweb/antivirus-drweb-security-space-na-36-m-1-pk-bazovyy-lhw-bk-36m-1-a3/" display="https://alsi.kz/ru/catalog/antivirus-drweb/antivirus-drweb-security-space-na-36-m-1-pk-bazovyy-lhw-bk-36m-1-a3/"/>
    <hyperlink ref="E1933" r:id="rId1921" tooltip="https://alsi.kz/ru/catalog/antivirus-drweb/antivirus-drweb-security-space-na-36-m-1-pk-prodlenie-lhw-bk-36m-1-b3/" display="https://alsi.kz/ru/catalog/antivirus-drweb/antivirus-drweb-security-space-na-36-m-1-pk-prodlenie-lhw-bk-36m-1-b3/"/>
    <hyperlink ref="E1934" r:id="rId1922" tooltip="https://alsi.kz/ru/catalog/antivirus-drweb/antivirus-drweb-security-space-na-36-m-2-pk-bazovyy-lhw-bk-36m-2-a3/" display="https://alsi.kz/ru/catalog/antivirus-drweb/antivirus-drweb-security-space-na-36-m-2-pk-bazovyy-lhw-bk-36m-2-a3/"/>
    <hyperlink ref="E1935" r:id="rId1923" tooltip="https://alsi.kz/ru/catalog/antivirus-drweb/antivirus-drweb-security-space-na-36-m-3-pk-bazovyy-lhw-bk-36m-3-a3/" display="https://alsi.kz/ru/catalog/antivirus-drweb/antivirus-drweb-security-space-na-36-m-3-pk-bazovyy-lhw-bk-36m-3-a3/"/>
    <hyperlink ref="E1936" r:id="rId1924" tooltip="https://alsi.kz/ru/catalog/antivirus-drweb/antivirus-drweb-security-space-na-36-m-3-pk-prodlenie-lhw-bk-36m-3-b3/" display="https://alsi.kz/ru/catalog/antivirus-drweb/antivirus-drweb-security-space-na-36-m-3-pk-prodlenie-lhw-bk-36m-3-b3/"/>
    <hyperlink ref="E1937" r:id="rId1925" tooltip="https://alsi.kz/ru/catalog/antivirus-drweb/antivirus-drweb-security-space-na-36-m-4-pk-bazovyy-lhw-bk-36m-4-a3/" display="https://alsi.kz/ru/catalog/antivirus-drweb/antivirus-drweb-security-space-na-36-m-4-pk-bazovyy-lhw-bk-36m-4-a3/"/>
    <hyperlink ref="E1938" r:id="rId1926" tooltip="https://alsi.kz/ru/catalog/antivirus-drweb/antivirus-drweb-security-space-na-36-m-4-pk-prodlenie-lhw-bk-36m-4-b3/" display="https://alsi.kz/ru/catalog/antivirus-drweb/antivirus-drweb-security-space-na-36-m-4-pk-prodlenie-lhw-bk-36m-4-b3/"/>
    <hyperlink ref="E1939" r:id="rId1927" tooltip="https://alsi.kz/ru/catalog/antivirus-drweb/antivirus-drweb-security-space-na-36-m-5-pk-bazovyy-lhw-bk-36m-5-a3/" display="https://alsi.kz/ru/catalog/antivirus-drweb/antivirus-drweb-security-space-na-36-m-5-pk-bazovyy-lhw-bk-36m-5-a3/"/>
    <hyperlink ref="E1940" r:id="rId1928" tooltip="https://alsi.kz/ru/catalog/antivirus-drweb/antivirus-drweb-security-space-na-36-m-5-pk-prodlenie-lhw-bk-36m-5-b3/" display="https://alsi.kz/ru/catalog/antivirus-drweb/antivirus-drweb-security-space-na-36-m-5-pk-prodlenie-lhw-bk-36m-5-b3/"/>
    <hyperlink ref="E1941" r:id="rId1929" tooltip="http://alsi.kz/ru/catalog/eset/" display="http://alsi.kz/ru/catalog/eset/"/>
    <hyperlink ref="E1942" r:id="rId1930" tooltip="https://alsi.kz/ru/catalog/eset/eset-nod32-antivirus-a10-for-1-year-for-protection-10-objects-a10-ena-1-y-for-10/" display="https://alsi.kz/ru/catalog/eset/eset-nod32-antivirus-a10-for-1-year-for-protection-10-objects-a10-ena-1-y-for-10/"/>
    <hyperlink ref="E1943" r:id="rId1931" tooltip="https://alsi.kz/ru/catalog/eset/eset-nod32-antivirus-a6-for-1-year-for-protection-6-objects-a6-ena-1-y-for-6/" display="https://alsi.kz/ru/catalog/eset/eset-nod32-antivirus-a6-for-1-year-for-protection-6-objects-a6-ena-1-y-for-6/"/>
    <hyperlink ref="E1944" r:id="rId1932" tooltip="https://alsi.kz/ru/catalog/eset/eset-nod32-antivirus-a7-for-1-year-for-protection-7-objects-a7-ena-1-y-for-7/" display="https://alsi.kz/ru/catalog/eset/eset-nod32-antivirus-a7-for-1-year-for-protection-7-objects-a7-ena-1-y-for-7/"/>
    <hyperlink ref="E1945" r:id="rId1933" tooltip="https://alsi.kz/ru/catalog/eset/eset-nod32-antivirus-a8-for-1-year-for-protection-8-objects-a8-ena-1-y-for-8/" display="https://alsi.kz/ru/catalog/eset/eset-nod32-antivirus-a8-for-1-year-for-protection-8-objects-a8-ena-1-y-for-8/"/>
    <hyperlink ref="E1946" r:id="rId1934" tooltip="https://alsi.kz/ru/catalog/eset/eset-nod32-antivirus-a9-for-1-year-for-protection-9-objects-a9-ena-1-y-for-9/" display="https://alsi.kz/ru/catalog/eset/eset-nod32-antivirus-a9-for-1-year-for-protection-9-objects-a9-ena-1-y-for-9/"/>
    <hyperlink ref="E1947" r:id="rId1935" tooltip="https://alsi.kz/ru/catalog/eset/antivirus-eset-nod32-antivirus-a1-12-mes-1-ust-a1-ena-1-y-for-1/" display="https://alsi.kz/ru/catalog/eset/antivirus-eset-nod32-antivirus-a1-12-mes-1-ust-a1-ena-1-y-for-1/"/>
    <hyperlink ref="E1948" r:id="rId1936" tooltip="https://alsi.kz/ru/catalog/eset/antivirus-eset-nod32-antivirus-a2-12-mes-2-ust-a2-ena-1-y-for-2/" display="https://alsi.kz/ru/catalog/eset/antivirus-eset-nod32-antivirus-a2-12-mes-2-ust-a2-ena-1-y-for-2/"/>
    <hyperlink ref="E1949" r:id="rId1937" tooltip="https://alsi.kz/ru/catalog/eset/antivirus-eset-nod32-antivirus-a3-12-mes-3-ust-a3-ena-1-y-for-3/" display="https://alsi.kz/ru/catalog/eset/antivirus-eset-nod32-antivirus-a3-12-mes-3-ust-a3-ena-1-y-for-3/"/>
    <hyperlink ref="E1950" r:id="rId1938" tooltip="https://alsi.kz/ru/catalog/eset/antivirus-eset-nod32-antivirus-a4-12-mes-4-ust-a4-ena-1-y-for-4/" display="https://alsi.kz/ru/catalog/eset/antivirus-eset-nod32-antivirus-a4-12-mes-4-ust-a4-ena-1-y-for-4/"/>
    <hyperlink ref="E1951" r:id="rId1939" tooltip="https://alsi.kz/ru/catalog/eset/antivirus-eset-nod32-antivirus-a5-12-mes-5-ust-a5-ena-1-y-for-5/" display="https://alsi.kz/ru/catalog/eset/antivirus-eset-nod32-antivirus-a5-12-mes-5-ust-a5-ena-1-y-for-5/"/>
    <hyperlink ref="E1952" r:id="rId1940" tooltip="http://alsi.kz/ru/catalog/prgrammnoe-obespechenie-microsoft-kgm/" display="http://alsi.kz/ru/catalog/prgrammnoe-obespechenie-microsoft-kgm/"/>
    <hyperlink ref="E1953" r:id="rId1941" tooltip="http://alsi.kz/ru/catalog/operacionnye-sistemy-os/" display="http://alsi.kz/ru/catalog/operacionnye-sistemy-os/"/>
    <hyperlink ref="E1954" r:id="rId1942" tooltip="https://alsi.kz/ru/catalog/operacionnye-sistemy-os/operacionnaya-sistema-windows11-home64-bit-multiyazychnaya-esd-kw9-00664/" display="https://alsi.kz/ru/catalog/operacionnye-sistemy-os/operacionnaya-sistema-windows11-home64-bit-multiyazychnaya-esd-kw9-00664/"/>
    <hyperlink ref="E1955" r:id="rId1943" tooltip="https://alsi.kz/ru/catalog/operacionnye-sistemy-os/win-home-fpp-11-64-bit-russian-kazakhstan-only-usb-haj-00120/" display="https://alsi.kz/ru/catalog/operacionnye-sistemy-os/win-home-fpp-11-64-bit-russian-kazakhstan-only-usb-haj-00120/"/>
    <hyperlink ref="E1956" r:id="rId1944" tooltip="https://alsi.kz/ru/catalog/operacionnye-sistemy-os/operacionnaya-sistema-windows11-pro64-bit-multiyazychnaya-esd-fqc-10572/" display="https://alsi.kz/ru/catalog/operacionnye-sistemy-os/operacionnaya-sistema-windows11-pro64-bit-multiyazychnaya-esd-fqc-10572/"/>
    <hyperlink ref="E1957" r:id="rId1945" tooltip="https://alsi.kz/ru/catalog/operacionnye-sistemy-os/win-pro-fpp-11-64-bit-russian-kazakhstan-only-usb-hav-00160/" display="https://alsi.kz/ru/catalog/operacionnye-sistemy-os/win-pro-fpp-11-64-bit-russian-kazakhstan-only-usb-hav-00160/"/>
    <hyperlink ref="E1958" r:id="rId1946" tooltip="http://alsi.kz/ru/catalog/pakety-ofisnyh-programm/" display="http://alsi.kz/ru/catalog/pakety-ofisnyh-programm/"/>
    <hyperlink ref="E1959" r:id="rId1947" tooltip="https://alsi.kz/ru/catalog/pakety-ofisnyh-programm/ms-m365-bus-standard-retail-russian-subscr-1yr-kazakhstan-only-medialess-p8-klq-00692/" display="https://alsi.kz/ru/catalog/pakety-ofisnyh-programm/ms-m365-bus-standard-retail-russian-subscr-1yr-kazakhstan-only-medialess-p8-klq-00692/"/>
    <hyperlink ref="E1960" r:id="rId1948" tooltip="https://alsi.kz/ru/catalog/pakety-ofisnyh-programm/ms-m365-personal-russian-subscr-1yr-kazakhstan-only-medialess-p8-qq2-01439/" display="https://alsi.kz/ru/catalog/pakety-ofisnyh-programm/ms-m365-personal-russian-subscr-1yr-kazakhstan-only-medialess-p8-qq2-01439/"/>
    <hyperlink ref="E1961" r:id="rId1949" tooltip="https://alsi.kz/ru/catalog/pakety-ofisnyh-programm/ms-office-home-and-business-2021-all-lng-pkl-onln-cee-only-dwnld-c2r-nr-t5d-03484/" display="https://alsi.kz/ru/catalog/pakety-ofisnyh-programm/ms-office-home-and-business-2021-all-lng-pkl-onln-cee-only-dwnld-c2r-nr-t5d-03484/"/>
    <hyperlink ref="E1962" r:id="rId1950" tooltip="https://alsi.kz/ru/catalog/pakety-ofisnyh-programm/ms-office-home-and-business-2021-russian-kazakhstan-only-medialess-t5d-03545/" display="https://alsi.kz/ru/catalog/pakety-ofisnyh-programm/ms-office-home-and-business-2021-russian-kazakhstan-only-medialess-t5d-03545/"/>
    <hyperlink ref="E1963" r:id="rId1951" tooltip="https://alsi.kz/ru/catalog/pakety-ofisnyh-programm/ms-office-home-and-student-2021-all-lng-pkl-onln-cee-only-dwnld-c2r-nr-79g-05338/" display="https://alsi.kz/ru/catalog/pakety-ofisnyh-programm/ms-office-home-and-student-2021-all-lng-pkl-onln-cee-only-dwnld-c2r-nr-79g-05338/"/>
    <hyperlink ref="E1964" r:id="rId1952" tooltip="https://alsi.kz/ru/catalog/pakety-ofisnyh-programm/ms-office-home-and-student-2021-russian-kazakhstan-only-medialess-79g-05424/" display="https://alsi.kz/ru/catalog/pakety-ofisnyh-programm/ms-office-home-and-student-2021-russian-kazakhstan-only-medialess-79g-05424/"/>
    <hyperlink ref="E1965" r:id="rId1953" tooltip="https://alsi.kz/ru/catalog/pakety-ofisnyh-programm/ms-office-pro-2021-all-lng-online-cee-only-dwnld-c2r-nr-269-17192/" display="https://alsi.kz/ru/catalog/pakety-ofisnyh-programm/ms-office-pro-2021-all-lng-online-cee-only-dwnld-c2r-nr-269-17192/"/>
    <hyperlink ref="E1966" r:id="rId1954" tooltip="https://alsi.kz/ru/catalog/pakety-ofisnyh-programm/pravo-na-ispolzovanie-mso365buspremretailalllngsubpkl1yronlnceeonlydwnldnr-klq-00217/" display="https://alsi.kz/ru/catalog/pakety-ofisnyh-programm/pravo-na-ispolzovanie-mso365buspremretailalllngsubpkl1yronlnceeonlydwnldnr-klq-00217/"/>
    <hyperlink ref="E1967" r:id="rId1955" tooltip="https://alsi.kz/ru/catalog/pakety-ofisnyh-programm/m365-family-russian-subscr-1yr-kazakhstan-only-medialess-p8-6gq-01598/" display="https://alsi.kz/ru/catalog/pakety-ofisnyh-programm/m365-family-russian-subscr-1yr-kazakhstan-only-medialess-p8-6gq-01598/"/>
    <hyperlink ref="E1968" r:id="rId1956" tooltip="https://alsi.kz/ru/catalog/pakety-ofisnyh-programm/pravo-na-ispolzovanie-msoffice365home3264alllngsubpklic1yronlineceec2rnr-6gq-00084/" display="https://alsi.kz/ru/catalog/pakety-ofisnyh-programm/pravo-na-ispolzovanie-msoffice365home3264alllngsubpklic1yronlineceec2rnr-6gq-00084/"/>
    <hyperlink ref="E1969" r:id="rId1957" tooltip="https://alsi.kz/ru/catalog/pakety-ofisnyh-programm/pravo-na-ispolzovanie-msoffice365personal3264alllngsubpklic1yronlineceec2rnr-qq2-00004/" display="https://alsi.kz/ru/catalog/pakety-ofisnyh-programm/pravo-na-ispolzovanie-msoffice365personal3264alllngsubpklic1yronlineceec2rnr-qq2-00004/"/>
    <hyperlink ref="E1971" r:id="rId1958" tooltip="http://alsi.kz/ru/catalog/ip-telefony/" display="http://alsi.kz/ru/catalog/ip-telefony/"/>
    <hyperlink ref="E1972" r:id="rId1959" tooltip="http://alsi.kz/ru/catalog/nastolnye-telefony/" display="http://alsi.kz/ru/catalog/nastolnye-telefony/"/>
    <hyperlink ref="E1973" r:id="rId1960" tooltip="https://alsi.kz/ru/catalog/nastolnye-telefony/ip-telefon-yealink-sip-t54s-sip-t54s/" display="https://alsi.kz/ru/catalog/nastolnye-telefony/ip-telefon-yealink-sip-t54s-sip-t54s/"/>
    <hyperlink ref="E1974" r:id="rId1961" tooltip="https://alsi.kz/ru/catalog/nastolnye-telefony/sip-telefon-yealink-sip-t30-1-liniya-s-bp-zamena-t19-sip-t30/" display="https://alsi.kz/ru/catalog/nastolnye-telefony/sip-telefon-yealink-sip-t30-1-liniya-s-bp-zamena-t19-sip-t30/"/>
    <hyperlink ref="E1975" r:id="rId1962" tooltip="https://alsi.kz/ru/catalog/nastolnye-telefony/sip-telefon-yealink-sip-t31p-2-linii-poe-s-bp-zamena-t21p-sip-t31p/" display="https://alsi.kz/ru/catalog/nastolnye-telefony/sip-telefon-yealink-sip-t31p-2-linii-poe-s-bp-zamena-t21p-sip-t31p/"/>
    <hyperlink ref="E1976" r:id="rId1963" tooltip="https://alsi.kz/ru/catalog/nastolnye-telefony/sip-telefon-yealink-sip-t30p-1-liniya-poe-c-bp-zamena-t19p-sip-t30p/" display="https://alsi.kz/ru/catalog/nastolnye-telefony/sip-telefon-yealink-sip-t30p-1-liniya-poe-c-bp-zamena-t19p-sip-t30p/"/>
    <hyperlink ref="E1977" r:id="rId1964" tooltip="https://alsi.kz/ru/catalog/nastolnye-telefony/sip-telefon-yealink-sip-t31-2-linii-s-bp-zamena-t21-sip-t31/" display="https://alsi.kz/ru/catalog/nastolnye-telefony/sip-telefon-yealink-sip-t31-2-linii-s-bp-zamena-t21-sip-t31/"/>
    <hyperlink ref="E1978" r:id="rId1965" tooltip="https://alsi.kz/ru/catalog/nastolnye-telefony/sip-telefon-yealink-sip-t33g-4-linii-poe-gige-s-bp-zamena-t40g-sip-t33g/" display="https://alsi.kz/ru/catalog/nastolnye-telefony/sip-telefon-yealink-sip-t33g-4-linii-poe-gige-s-bp-zamena-t40g-sip-t33g/"/>
    <hyperlink ref="E1979" r:id="rId1966" tooltip="https://alsi.kz/ru/catalog/nastolnye-telefony/sip-telefon-yealink-sip-t33p-4-linii-poe-s-bp-zamena-t40p-sip-t33p/" display="https://alsi.kz/ru/catalog/nastolnye-telefony/sip-telefon-yealink-sip-t33p-4-linii-poe-s-bp-zamena-t40p-sip-t33p/"/>
    <hyperlink ref="E1980" r:id="rId1967" tooltip="https://alsi.kz/ru/catalog/nastolnye-telefony/ip-telefon-yealink-sip-t53w-sip-t53w/" display="https://alsi.kz/ru/catalog/nastolnye-telefony/ip-telefon-yealink-sip-t53w-sip-t53w/"/>
    <hyperlink ref="E1981" r:id="rId1968" tooltip="https://alsi.kz/ru/catalog/nastolnye-telefony/ip-telefon-yealink-sip-t54w-sip-t54w/" display="https://alsi.kz/ru/catalog/nastolnye-telefony/ip-telefon-yealink-sip-t54w-sip-t54w/"/>
    <hyperlink ref="E1982" r:id="rId1969" tooltip="https://alsi.kz/ru/catalog/nastolnye-telefony/ip-telefon-yealink-sip-t57w-sip-t57w/" display="https://alsi.kz/ru/catalog/nastolnye-telefony/ip-telefon-yealink-sip-t57w-sip-t57w/"/>
    <hyperlink ref="E1983" r:id="rId1970" tooltip="http://alsi.kz/ru/catalog/dect-telefony/" display="http://alsi.kz/ru/catalog/dect-telefony/"/>
    <hyperlink ref="E1984" r:id="rId1971" tooltip="https://alsi.kz/ru/catalog/dect-telefony/sip-telefon-yealink-sip-t31g-2-linii-poe-gige-s-bp-zamena-t23g-sip-t31g/" display="https://alsi.kz/ru/catalog/dect-telefony/sip-telefon-yealink-sip-t31g-2-linii-poe-gige-s-bp-zamena-t23g-sip-t31g/"/>
    <hyperlink ref="E1985" r:id="rId1972" tooltip="https://alsi.kz/ru/catalog/dect-telefony/dopolnitelnaya-trubka-yealink-w56h-w56h/" display="https://alsi.kz/ru/catalog/dect-telefony/dopolnitelnaya-trubka-yealink-w56h-w56h/"/>
    <hyperlink ref="E1986" r:id="rId1973" tooltip="http://alsi.kz/ru/catalog/konferenc-telefony/" display="http://alsi.kz/ru/catalog/konferenc-telefony/"/>
    <hyperlink ref="E1987" r:id="rId1974" tooltip="https://alsi.kz/ru/catalog/konferenc-telefony/konferenc-telefon-yealink-cp930w-base-cp930w-base/" display="https://alsi.kz/ru/catalog/konferenc-telefony/konferenc-telefon-yealink-cp930w-base-cp930w-base/"/>
    <hyperlink ref="E1988" r:id="rId1975" tooltip="http://alsi.kz/ru/catalog/aksessuary-f3t/" display="http://alsi.kz/ru/catalog/aksessuary-f3t/"/>
    <hyperlink ref="E1989" r:id="rId1976" tooltip="https://alsi.kz/ru/catalog/aksessuary-f3t/besprovodnaya-garnitura-vt9000-mono-150m-dect-vt9000/" display="https://alsi.kz/ru/catalog/aksessuary-f3t/besprovodnaya-garnitura-vt9000-mono-150m-dect-vt9000/"/>
    <hyperlink ref="E1990" r:id="rId1977" tooltip="https://alsi.kz/ru/catalog/aksessuary-f3t/besprovodnaya-garnitura-vt9000-d-duo-150m-dect-5mw0yionf/" display="https://alsi.kz/ru/catalog/aksessuary-f3t/besprovodnaya-garnitura-vt9000-d-duo-150m-dect-5mw0yionf/"/>
    <hyperlink ref="E1991" r:id="rId1978" tooltip="https://alsi.kz/ru/catalog/aksessuary-f3t/besprovodnaya-garnitura-vt9400-mono-5mw0ynbhm/" display="https://alsi.kz/ru/catalog/aksessuary-f3t/besprovodnaya-garnitura-vt9400-mono-5mw0ynbhm/"/>
    <hyperlink ref="E1992" r:id="rId1979" tooltip="https://alsi.kz/ru/catalog/aksessuary-f3t/besprovodnaya-garnitura-vt9500-mono-5mw0yh1as/" display="https://alsi.kz/ru/catalog/aksessuary-f3t/besprovodnaya-garnitura-vt9500-mono-5mw0yh1as/"/>
    <hyperlink ref="E1993" r:id="rId1980" tooltip="https://alsi.kz/ru/catalog/aksessuary-f3t/besprovodnaya-garnitura-vt9500-d-duo-5mw0ydlmi/" display="https://alsi.kz/ru/catalog/aksessuary-f3t/besprovodnaya-garnitura-vt9500-d-duo-5mw0ydlmi/"/>
    <hyperlink ref="E1994" r:id="rId1981" tooltip="https://alsi.kz/ru/catalog/aksessuary-f3t/besprovodnaya-garnitura-vt9602-mono-30m-5mw0yhwgq/" display="https://alsi.kz/ru/catalog/aksessuary-f3t/besprovodnaya-garnitura-vt9602-mono-30m-5mw0yhwgq/"/>
    <hyperlink ref="E1995" r:id="rId1982" tooltip="https://alsi.kz/ru/catalog/aksessuary-f3t/provodnaya-garnitura-vt-duo-uzkopolosnyy-zvuk-vt1000-d-rj903/" display="https://alsi.kz/ru/catalog/aksessuary-f3t/provodnaya-garnitura-vt-duo-uzkopolosnyy-zvuk-vt1000-d-rj903/"/>
    <hyperlink ref="E1996" r:id="rId1983" tooltip="https://alsi.kz/ru/catalog/aksessuary-f3t/provodnaya-garnitura-vt-mono-uzkopolosnyy-zvuk-vt1000-rj903/" display="https://alsi.kz/ru/catalog/aksessuary-f3t/provodnaya-garnitura-vt-mono-uzkopolosnyy-zvuk-vt1000-rj903/"/>
    <hyperlink ref="E1997" r:id="rId1984" tooltip="https://alsi.kz/ru/catalog/aksessuary-f3t/provodnaya-garnitura-yealink-vt5000-d-qdp-rj903-duo-vt5000-d/" display="https://alsi.kz/ru/catalog/aksessuary-f3t/provodnaya-garnitura-yealink-vt5000-d-qdp-rj903-duo-vt5000-d/"/>
    <hyperlink ref="E1998" r:id="rId1985" tooltip="https://alsi.kz/ru/catalog/aksessuary-f3t/provodnaya-garnitura-vt6200-qdp-rj903-mono-vt6200-qdp-rj903/" display="https://alsi.kz/ru/catalog/aksessuary-f3t/provodnaya-garnitura-vt6200-qdp-rj903-mono-vt6200-qdp-rj903/"/>
    <hyperlink ref="E1999" r:id="rId1986" tooltip="https://alsi.kz/ru/catalog/aksessuary-f3t/provodnaya-garnitura-vt6200-usb-mono-5mw0ycroc/" display="https://alsi.kz/ru/catalog/aksessuary-f3t/provodnaya-garnitura-vt6200-usb-mono-5mw0ycroc/"/>
    <hyperlink ref="E2000" r:id="rId1987" tooltip="https://alsi.kz/ru/catalog/aksessuary-f3t/provodnaya-garnitura-vt6200-d-qdp-rj903-duo-vt6200-d-qdp-rj903/" display="https://alsi.kz/ru/catalog/aksessuary-f3t/provodnaya-garnitura-vt6200-d-qdp-rj903-duo-vt6200-d-qdp-rj903/"/>
    <hyperlink ref="E2001" r:id="rId1988" tooltip="https://alsi.kz/ru/catalog/aksessuary-f3t/provodnaya-garnitura-vt6200-d-usb-duo-vt6200-d/" display="https://alsi.kz/ru/catalog/aksessuary-f3t/provodnaya-garnitura-vt6200-d-usb-duo-vt6200-d/"/>
    <hyperlink ref="E2002" r:id="rId1989" tooltip="http://alsi.kz/ru/catalog/komponenty-sks/" display="http://alsi.kz/ru/catalog/komponenty-sks/"/>
    <hyperlink ref="E2003" r:id="rId1990" tooltip="http://alsi.kz/ru/catalog/kabelnye-kanaly-i-aksessuary/" display="http://alsi.kz/ru/catalog/kabelnye-kanaly-i-aksessuary/"/>
    <hyperlink ref="E2004" r:id="rId1991" tooltip="https://alsi.kz/ru/catalog/kabelnye-kanaly-i-aksessuary/vneshniy-ugol-legrand-l10619-l10619/" display="https://alsi.kz/ru/catalog/kabelnye-kanaly-i-aksessuary/vneshniy-ugol-legrand-l10619-l10619/"/>
    <hyperlink ref="E2005" r:id="rId1992" tooltip="https://alsi.kz/ru/catalog/kabelnye-kanaly-i-aksessuary/vnutrenniy-ugol-legrand-l10605-l10605/" display="https://alsi.kz/ru/catalog/kabelnye-kanaly-i-aksessuary/vnutrenniy-ugol-legrand-l10605-l10605/"/>
    <hyperlink ref="E2006" r:id="rId1993" tooltip="https://alsi.kz/ru/catalog/kabelnye-kanaly-i-aksessuary/kabelnyy-kanal-legrand-l10429-l10429/" display="https://alsi.kz/ru/catalog/kabelnye-kanaly-i-aksessuary/kabelnyy-kanal-legrand-l10429-l10429/"/>
    <hyperlink ref="E2007" r:id="rId1994" tooltip="https://alsi.kz/ru/catalog/kabelnye-kanaly-i-aksessuary/kabelnyy-kanal-sayanskiy-plastik-040001s-040001s/" display="https://alsi.kz/ru/catalog/kabelnye-kanaly-i-aksessuary/kabelnyy-kanal-sayanskiy-plastik-040001s-040001s/"/>
    <hyperlink ref="E2008" r:id="rId1995" tooltip="https://alsi.kz/ru/catalog/kabelnye-kanaly-i-aksessuary/razdelitelnaya-peregorodka-iek-clp1f-050-2-clp1f-050-2/" display="https://alsi.kz/ru/catalog/kabelnye-kanaly-i-aksessuary/razdelitelnaya-peregorodka-iek-clp1f-050-2-clp1f-050-2/"/>
    <hyperlink ref="E2009" r:id="rId1996" tooltip="https://alsi.kz/ru/catalog/kabelnye-kanaly-i-aksessuary/ramka-mozaik-legrand-l10958-l10958/" display="https://alsi.kz/ru/catalog/kabelnye-kanaly-i-aksessuary/ramka-mozaik-legrand-l10958-l10958/"/>
    <hyperlink ref="E2010" r:id="rId1997" tooltip="https://alsi.kz/ru/catalog/kabelnye-kanaly-i-aksessuary/t-obraznyy-otvod-legrand-l10740/" display="https://alsi.kz/ru/catalog/kabelnye-kanaly-i-aksessuary/t-obraznyy-otvod-legrand-l10740/"/>
    <hyperlink ref="E2011" r:id="rId1998" tooltip="http://alsi.kz/ru/catalog/montajnoe-oborudovanie/" display="http://alsi.kz/ru/catalog/montajnoe-oborudovanie/"/>
    <hyperlink ref="E2012" r:id="rId1999" tooltip="https://alsi.kz/ru/catalog/montajnoe-oborudovanie/organayzer-dlya-kabelya-dellcable-cover-for-small-form-factorcsutomer-install-325-bdwy/" display="https://alsi.kz/ru/catalog/montajnoe-oborudovanie/organayzer-dlya-kabelya-dellcable-cover-for-small-form-factorcsutomer-install-325-bdwy/"/>
    <hyperlink ref="E2013" r:id="rId2000" tooltip="http://alsi.kz/ru/catalog/ustanovochnoe-elektrooborudovanie/" display="http://alsi.kz/ru/catalog/ustanovochnoe-elektrooborudovanie/"/>
    <hyperlink ref="E2014" r:id="rId2001" tooltip="https://alsi.kz/ru/catalog/ustanovochnoe-elektrooborudovanie/informacionnaya-rozetka-legrand-l76561-l76561/" display="https://alsi.kz/ru/catalog/ustanovochnoe-elektrooborudovanie/informacionnaya-rozetka-legrand-l76561-l76561/"/>
    <hyperlink ref="E2015" r:id="rId2002" tooltip="https://alsi.kz/ru/catalog/ustanovochnoe-elektrooborudovanie/elektricheskiy-razem-legrand-l77254-l77254/" display="https://alsi.kz/ru/catalog/ustanovochnoe-elektrooborudovanie/elektricheskiy-razem-legrand-l77254-l77254/"/>
    <hyperlink ref="E2016" r:id="rId2003" tooltip="http://alsi.kz/ru/catalog/shkafy-toten/" display="http://alsi.kz/ru/catalog/shkafy-toten/"/>
    <hyperlink ref="E2017" r:id="rId2004" tooltip="https://alsi.kz/ru/catalog/shkafy-toten/komplekt-krepeja-ship-700906000-700906000/" display="https://alsi.kz/ru/catalog/shkafy-toten/komplekt-krepeja-ship-700906000-700906000/"/>
    <hyperlink ref="E2018" r:id="rId2005" tooltip="http://alsi.kz/ru/catalog/produkciya-elektrika/" display="http://alsi.kz/ru/catalog/produkciya-elektrika/"/>
    <hyperlink ref="E2019" r:id="rId2006" tooltip="https://alsi.kz/ru/catalog/produkciya-elektrika/avtomaticheskiy-pereklyuchatel-legrand-404028-l404028/" display="https://alsi.kz/ru/catalog/produkciya-elektrika/avtomaticheskiy-pereklyuchatel-legrand-404028-l404028/"/>
    <hyperlink ref="E2020" r:id="rId2007" tooltip="https://alsi.kz/ru/catalog/produkciya-elektrika/kabel-samarakabelpvs-31515-mm2-mm-pvs-315/" display="https://alsi.kz/ru/catalog/produkciya-elektrika/kabel-samarakabelpvs-31515-mm2-mm-pvs-315/"/>
    <hyperlink ref="E2021" r:id="rId2008" tooltip="http://alsi.kz/ru/catalog/telefony-i-faksy/" display="http://alsi.kz/ru/catalog/telefony-i-faksy/"/>
    <hyperlink ref="E2022" r:id="rId2009" tooltip="http://alsi.kz/ru/catalog/platy-i-dopolnitelnye-ustroystva/" display="http://alsi.kz/ru/catalog/platy-i-dopolnitelnye-ustroystva/"/>
    <hyperlink ref="E2023" r:id="rId2010" tooltip="https://alsi.kz/ru/catalog/platy-i-dopolnitelnye-ustroystva/plata-panasonic-kx-tda3173-kx-tda3173/" display="https://alsi.kz/ru/catalog/platy-i-dopolnitelnye-ustroystva/plata-panasonic-kx-tda3173-kx-tda3173/"/>
    <hyperlink ref="E2024" r:id="rId2011" tooltip="https://alsi.kz/ru/catalog/platy-i-dopolnitelnye-ustroystva/plata-rasshireniya-panasonic-kx-tda-0173-kx-tda-0173/" display="https://alsi.kz/ru/catalog/platy-i-dopolnitelnye-ustroystva/plata-rasshireniya-panasonic-kx-tda-0173-kx-tda-0173/"/>
    <hyperlink ref="E2025" r:id="rId2012" tooltip="https://alsi.kz/ru/catalog/platy-i-dopolnitelnye-ustroystva/plata-rasshireniya-panasonic-kx-te82483x-kx-te82483x/" display="https://alsi.kz/ru/catalog/platy-i-dopolnitelnye-ustroystva/plata-rasshireniya-panasonic-kx-te82483x-kx-te82483x/"/>
    <hyperlink ref="E2026" r:id="rId2013" tooltip="http://alsi.kz/ru/catalog/sistemnye-telefony-i-konsoli/" display="http://alsi.kz/ru/catalog/sistemnye-telefony-i-konsoli/"/>
    <hyperlink ref="E2027" r:id="rId2014" tooltip="https://alsi.kz/ru/catalog/sistemnye-telefony-i-konsoli/ip--telefon-cisco-cp-8851-k9-cp-8851-k9/" display="https://alsi.kz/ru/catalog/sistemnye-telefony-i-konsoli/ip--telefon-cisco-cp-8851-k9-cp-8851-k9/"/>
    <hyperlink ref="E2028" r:id="rId2015" tooltip="https://alsi.kz/ru/catalog/sistemnye-telefony-i-konsoli/ip--telefon-cisco-cp-8865-k9-cp-8865-k9/" display="https://alsi.kz/ru/catalog/sistemnye-telefony-i-konsoli/ip--telefon-cisco-cp-8865-k9-cp-8865-k9/"/>
    <hyperlink ref="E2029" r:id="rId2016" tooltip="http://alsi.kz/ru/catalog/sotovaya-telefoniya/" display="http://alsi.kz/ru/catalog/sotovaya-telefoniya/"/>
    <hyperlink ref="E2030" r:id="rId2017" tooltip="http://alsi.kz/ru/catalog/aksessuary-k-sotovym-telefonam/" display="http://alsi.kz/ru/catalog/aksessuary-k-sotovym-telefonam/"/>
    <hyperlink ref="E2031" r:id="rId2018" tooltip="https://alsi.kz/ru/catalog/aksessuary-k-sotovym-telefonam/chehol-df-sbattery-02-black-3200ma-sbattery-02bl/" display="https://alsi.kz/ru/catalog/aksessuary-k-sotovym-telefonam/chehol-df-sbattery-02-black-3200ma-sbattery-02bl/"/>
    <hyperlink ref="E2032" r:id="rId2019" tooltip="http://alsi.kz/ru/catalog/drony-i-aksessuary/" display="http://alsi.kz/ru/catalog/drony-i-aksessuary/"/>
    <hyperlink ref="E2033" r:id="rId2020" tooltip="http://alsi.kz/ru/catalog/aksessuary/" display="http://alsi.kz/ru/catalog/aksessuary/"/>
    <hyperlink ref="E2034" r:id="rId2021" tooltip="https://alsi.kz/ru/catalog/aksessuary/distancionnoe-upravlenie-dji-gl300k-gl300k/" display="https://alsi.kz/ru/catalog/aksessuary/distancionnoe-upravlenie-dji-gl300k-gl300k/"/>
    <hyperlink ref="E2035" r:id="rId2022" tooltip="http://alsi.kz/ru/catalog/skud-i-bezopasnost/" display="http://alsi.kz/ru/catalog/skud-i-bezopasnost/"/>
    <hyperlink ref="E2036" r:id="rId2023" tooltip="http://alsi.kz/ru/catalog/turnikety/" display="http://alsi.kz/ru/catalog/turnikety/"/>
    <hyperlink ref="E2037" r:id="rId2024" tooltip="https://alsi.kz/ru/catalog/turnikety/motorizovannyy-turniket-tripod-perco-ttr-10ab-perco-ttr-10ab/" display="https://alsi.kz/ru/catalog/turnikety/motorizovannyy-turniket-tripod-perco-ttr-10ab-perco-ttr-10ab/"/>
    <hyperlink ref="E2038" r:id="rId2025" tooltip="https://alsi.kz/ru/catalog/turnikety/motorizovannyy-turniket-tripod-perco-ttr-10ak-perco-ttr-10ak/" display="https://alsi.kz/ru/catalog/turnikety/motorizovannyy-turniket-tripod-perco-ttr-10ak-perco-ttr-10ak/"/>
    <hyperlink ref="E2039" r:id="rId2026" tooltip="https://alsi.kz/ru/catalog/turnikety/motorizovannyy-turniket-tripod-perco-ttr-10at-perco-ttr-10at/" display="https://alsi.kz/ru/catalog/turnikety/motorizovannyy-turniket-tripod-perco-ttr-10at-perco-ttr-10at/"/>
    <hyperlink ref="E2040" r:id="rId2027" tooltip="https://alsi.kz/ru/catalog/turnikety/motorizovannyy-turniket-tripod-perco-ttr-11a-perco-ttr-11a/" display="https://alsi.kz/ru/catalog/turnikety/motorizovannyy-turniket-tripod-perco-ttr-11a-perco-ttr-11a/"/>
    <hyperlink ref="E2041" r:id="rId2028" tooltip="https://alsi.kz/ru/catalog/turnikety/tumbovyy-turniket-tripod-tbc011-6mi0r626l/" display="https://alsi.kz/ru/catalog/turnikety/tumbovyy-turniket-tripod-tbc011-6mi0r626l/"/>
    <hyperlink ref="E2042" r:id="rId2029" tooltip="https://alsi.kz/ru/catalog/turnikety/tumbovyy-turniket-tripod-perco-ttd-031g-perco-ttd-031g/" display="https://alsi.kz/ru/catalog/turnikety/tumbovyy-turniket-tripod-perco-ttd-031g-perco-ttd-031g/"/>
    <hyperlink ref="E2043" r:id="rId2030" tooltip="https://alsi.kz/ru/catalog/turnikety/tumbovyy-turniket-tripod-ttd-031s-6mi0r6o5d/" display="https://alsi.kz/ru/catalog/turnikety/tumbovyy-turniket-tripod-ttd-031s-6mi0r6o5d/"/>
    <hyperlink ref="E2044" r:id="rId2031" tooltip="https://alsi.kz/ru/catalog/turnikety/tumbovyy-turniket-tripod-perco-ttd-032g-perco-ttd-032g/" display="https://alsi.kz/ru/catalog/turnikety/tumbovyy-turniket-tripod-perco-ttd-032g-perco-ttd-032g/"/>
    <hyperlink ref="E2045" r:id="rId2032" tooltip="https://alsi.kz/ru/catalog/turnikety/tumbovyy-turniket-tripod-ttd-032s-6mi0r6w91/" display="https://alsi.kz/ru/catalog/turnikety/tumbovyy-turniket-tripod-ttd-032s-6mi0r6w91/"/>
    <hyperlink ref="E2046" r:id="rId2033" tooltip="https://alsi.kz/ru/catalog/turnikety/tumbovyy-turniket-tripod-perco-ttd-08a-perco-ttd-08a/" display="https://alsi.kz/ru/catalog/turnikety/tumbovyy-turniket-tripod-perco-ttd-08a-perco-ttd-08a/"/>
    <hyperlink ref="E2047" r:id="rId2034" tooltip="https://alsi.kz/ru/catalog/turnikety/tumbovyy-turniket-tripod-perco-ttd-10a-perco-ttd-10a/" display="https://alsi.kz/ru/catalog/turnikety/tumbovyy-turniket-tripod-perco-ttd-10a-perco-ttd-10a/"/>
    <hyperlink ref="E2048" r:id="rId2035" tooltip="https://alsi.kz/ru/catalog/turnikety/turniket-tripod-perco-t-5-perco-t-5/" display="https://alsi.kz/ru/catalog/turnikety/turniket-tripod-perco-t-5-perco-t-5/"/>
    <hyperlink ref="E2049" r:id="rId2036" tooltip="https://alsi.kz/ru/catalog/turnikety/turniket-tripod-perco-ttr-041-perco-ttr-041/" display="https://alsi.kz/ru/catalog/turnikety/turniket-tripod-perco-ttr-041-perco-ttr-041/"/>
    <hyperlink ref="E2050" r:id="rId2037" tooltip="https://alsi.kz/ru/catalog/turnikety/turniket-tripod-perco-ttr-04cw-perco-ttr-04cw/" display="https://alsi.kz/ru/catalog/turnikety/turniket-tripod-perco-ttr-04cw-perco-ttr-04cw/"/>
    <hyperlink ref="E2051" r:id="rId2038" tooltip="https://alsi.kz/ru/catalog/turnikety/turniket-tripod-perco-ttr-071-perco-ttr-071/" display="https://alsi.kz/ru/catalog/turnikety/turniket-tripod-perco-ttr-071-perco-ttr-071/"/>
    <hyperlink ref="E2052" r:id="rId2039" tooltip="https://alsi.kz/ru/catalog/turnikety/turniket-tripod-perco-ttr-08a-perco-ttr-08a/" display="https://alsi.kz/ru/catalog/turnikety/turniket-tripod-perco-ttr-08a-perco-ttr-08a/"/>
    <hyperlink ref="E2053" r:id="rId2040" tooltip="http://alsi.kz/ru/catalog/shlagbaumy/" display="http://alsi.kz/ru/catalog/shlagbaumy/"/>
    <hyperlink ref="E2054" r:id="rId2041" tooltip="https://alsi.kz/ru/catalog/shlagbaumy/shlagbaum-perco-gs04-so-streloy-kruglogo-secheniya-3-metra-gs04krug3m/" display="https://alsi.kz/ru/catalog/shlagbaumy/shlagbaum-perco-gs04-so-streloy-kruglogo-secheniya-3-metra-gs04krug3m/"/>
    <hyperlink ref="E2055" r:id="rId2042" tooltip="https://alsi.kz/ru/catalog/shlagbaumy/shlagbaum-perco-gs04-so-streloy-kruglogo-secheniya-43-metra-gs04krug4m/" display="https://alsi.kz/ru/catalog/shlagbaumy/shlagbaum-perco-gs04-so-streloy-kruglogo-secheniya-43-metra-gs04krug4m/"/>
    <hyperlink ref="E2056" r:id="rId2043" tooltip="https://alsi.kz/ru/catalog/shlagbaumy/shlagbaum-perco-gs04-so-streloy-pryamougolnogo-secheniya-3-metra-gs04pryam3m/" display="https://alsi.kz/ru/catalog/shlagbaumy/shlagbaum-perco-gs04-so-streloy-pryamougolnogo-secheniya-3-metra-gs04pryam3m/"/>
    <hyperlink ref="E2057" r:id="rId2044" tooltip="https://alsi.kz/ru/catalog/shlagbaumy/shlagbaum-perco-gs04-so-streloy-pryamougolnogo-secheniya-43-metra-gs04pryam4m/" display="https://alsi.kz/ru/catalog/shlagbaumy/shlagbaum-perco-gs04-so-streloy-pryamougolnogo-secheniya-43-metra-gs04pryam4m/"/>
    <hyperlink ref="E2058" r:id="rId2045" tooltip="http://alsi.kz/ru/catalog/kontrollery-i-schityvateli/" display="http://alsi.kz/ru/catalog/kontrollery-i-schityvateli/"/>
    <hyperlink ref="E2059" r:id="rId2046" tooltip="https://alsi.kz/ru/catalog/kontrollery-i-schityvateli/zamok-elektromagnitnyy-dlya-ustanovki-na-metallicheskie-derevyannye-steklyannye-i-protivopojarnye-dver/" display="https://alsi.kz/ru/catalog/kontrollery-i-schityvateli/zamok-elektromagnitnyy-dlya-ustanovki-na-metallicheskie-derevyannye-steklyannye-i-protivopojarnye-dver/"/>
    <hyperlink ref="E2060" r:id="rId2047" tooltip="https://alsi.kz/ru/catalog/kontrollery-i-schityvateli/kontroller-sigur-e510-e510/" display="https://alsi.kz/ru/catalog/kontrollery-i-schityvateli/kontroller-sigur-e510-e510/"/>
    <hyperlink ref="E2061" r:id="rId2048" tooltip="https://alsi.kz/ru/catalog/kontrollery-i-schityvateli/kontroller-zamka-perco-cl2113-perco-cl2113/" display="https://alsi.kz/ru/catalog/kontrollery-i-schityvateli/kontroller-zamka-perco-cl2113-perco-cl2113/"/>
    <hyperlink ref="E2062" r:id="rId2049" tooltip="https://alsi.kz/ru/catalog/kontrollery-i-schityvateli/kronshteyn-na-proem-dveri-ds-k4h258-lz/" display="https://alsi.kz/ru/catalog/kontrollery-i-schityvateli/kronshteyn-na-proem-dveri-ds-k4h258-lz/"/>
    <hyperlink ref="E2063" r:id="rId2050" tooltip="https://alsi.kz/ru/catalog/kontrollery-i-schityvateli/mehanicheskaya-knopka-dostupa-hikvision-otkrytiya-dveri-s-kontroliruemoy-storony-ds-k7p02/" display="https://alsi.kz/ru/catalog/kontrollery-i-schityvateli/mehanicheskaya-knopka-dostupa-hikvision-otkrytiya-dveri-s-kontroliruemoy-storony-ds-k7p02/"/>
    <hyperlink ref="E2064" r:id="rId2051" tooltip="https://alsi.kz/ru/catalog/kontrollery-i-schityvateli/rasshirennaya-podderjka-propuskov-posetiteley-dopolnitelnyy-modul-po-sigur-6th0xqx8d/" display="https://alsi.kz/ru/catalog/kontrollery-i-schityvateli/rasshirennaya-podderjka-propuskov-posetiteley-dopolnitelnyy-modul-po-sigur-6th0xqx8d/"/>
    <hyperlink ref="E2065" r:id="rId2052" tooltip="https://alsi.kz/ru/catalog/kontrollery-i-schityvateli/schityvatel-sigur-mr100-lite-mr100/" display="https://alsi.kz/ru/catalog/kontrollery-i-schityvateli/schityvatel-sigur-mr100-lite-mr100/"/>
    <hyperlink ref="E2066" r:id="rId2053" tooltip="https://alsi.kz/ru/catalog/kontrollery-i-schityvateli/terminal-raspoznavaniya-lic-hikvision--licenziya-na-ispolzovanie-4-terminalov-ds-k1t341cm/" display="https://alsi.kz/ru/catalog/kontrollery-i-schityvateli/terminal-raspoznavaniya-lic-hikvision--licenziya-na-ispolzovanie-4-terminalov-ds-k1t341cm/"/>
    <hyperlink ref="E2067" r:id="rId2054" tooltip="https://alsi.kz/ru/catalog/kontrollery-i-schityvateli/universalnyy-kontroller-perco-ctl042-perco-ctl042/" display="https://alsi.kz/ru/catalog/kontrollery-i-schityvateli/universalnyy-kontroller-perco-ctl042-perco-ctl042/"/>
    <hyperlink ref="E2068" r:id="rId2055" tooltip="https://alsi.kz/ru/catalog/kontrollery-i-schityvateli/universalnyy-kontroller-perco-ctl141-perco-ctl141/" display="https://alsi.kz/ru/catalog/kontrollery-i-schityvateli/universalnyy-kontroller-perco-ctl141-perco-ctl141/"/>
    <hyperlink ref="E2069" r:id="rId2056" tooltip="http://alsi.kz/ru/catalog/po-skud/" display="http://alsi.kz/ru/catalog/po-skud/"/>
    <hyperlink ref="E2070" r:id="rId2057" tooltip="https://alsi.kz/ru/catalog/po-skud/perco-wm01-modul-uchet-rabochego-vremeni-6mm0o1elj/" display="https://alsi.kz/ru/catalog/po-skud/perco-wm01-modul-uchet-rabochego-vremeni-6mm0o1elj/"/>
    <hyperlink ref="E2071" r:id="rId2058" tooltip="https://alsi.kz/ru/catalog/po-skud/perco-wm02-modul-verifikaciya-6mm0o1lp4/" display="https://alsi.kz/ru/catalog/po-skud/perco-wm02-modul-verifikaciya-6mm0o1lp4/"/>
    <hyperlink ref="E2072" r:id="rId2059" tooltip="https://alsi.kz/ru/catalog/po-skud/perco-wm-04-integraciya-s-vneshnimi-sistemami-6mm0o1y3q/" display="https://alsi.kz/ru/catalog/po-skud/perco-wm-04-integraciya-s-vneshnimi-sistemami-6mm0o1y3q/"/>
    <hyperlink ref="E2073" r:id="rId2060" tooltip="https://alsi.kz/ru/catalog/po-skud/perco-wm05-modul-monitoring-6mm0o2471/" display="https://alsi.kz/ru/catalog/po-skud/perco-wm05-modul-monitoring-6mm0o2471/"/>
    <hyperlink ref="E2074" r:id="rId2061" tooltip="https://alsi.kz/ru/catalog/po-skud/perco-wm06-modul-integraciya-s-trassir-6mm0o2anq/" display="https://alsi.kz/ru/catalog/po-skud/perco-wm06-modul-integraciya-s-trassir-6mm0o2anq/"/>
    <hyperlink ref="E2075" r:id="rId2062" tooltip="https://alsi.kz/ru/catalog/po-skud/perco-wm07-modul-integraciya-s-iso-orion-6mm0o2hk1/" display="https://alsi.kz/ru/catalog/po-skud/perco-wm07-modul-integraciya-s-iso-orion-6mm0o2hk1/"/>
    <hyperlink ref="E2076" r:id="rId2063" tooltip="https://alsi.kz/ru/catalog/po-skud/perco-wm08-modul-integraciya-s-axxon-next-6mm0o2nux/" display="https://alsi.kz/ru/catalog/po-skud/perco-wm08-modul-integraciya-s-axxon-next-6mm0o2nux/"/>
    <hyperlink ref="E2077" r:id="rId2064" tooltip="https://alsi.kz/ru/catalog/po-skud/perco-wme01-modul-vstroennogo-po-uchet-rabochego-vremeni-6mm0o2ujd/" display="https://alsi.kz/ru/catalog/po-skud/perco-wme01-modul-vstroennogo-po-uchet-rabochego-vremeni-6mm0o2ujd/"/>
    <hyperlink ref="E2078" r:id="rId2065" tooltip="https://alsi.kz/ru/catalog/po-skud/perco-wme02-modul-vstroennogo-po-verifikaciya-6mm0o32b6/" display="https://alsi.kz/ru/catalog/po-skud/perco-wme02-modul-vstroennogo-po-verifikaciya-6mm0o32b6/"/>
    <hyperlink ref="E2079" r:id="rId2066" tooltip="https://alsi.kz/ru/catalog/po-skud/perco-wme05-modul-vstroennogo-po-monitoring-6mm0o39kn/" display="https://alsi.kz/ru/catalog/po-skud/perco-wme05-modul-vstroennogo-po-monitoring-6mm0o39kn/"/>
    <hyperlink ref="E2080" r:id="rId2067" tooltip="https://alsi.kz/ru/catalog/po-skud/po-perco-wm03-modul-integraciya-s-1s-perco-wm03/" display="https://alsi.kz/ru/catalog/po-skud/po-perco-wm03-modul-integraciya-s-1s-perco-wm03/"/>
    <hyperlink ref="E2081" r:id="rId2068" tooltip="https://alsi.kz/ru/catalog/po-skud/po-perco-wse-standartnyy-paket-vstroennogo-po-perco-wse/" display="https://alsi.kz/ru/catalog/po-skud/po-perco-wse-standartnyy-paket-vstroennogo-po-perco-wse/"/>
    <hyperlink ref="E2082" r:id="rId2069" tooltip="https://alsi.kz/ru/catalog/po-skud/po-perco-ws-standartnyy-paket-po-perco-ws/" display="https://alsi.kz/ru/catalog/po-skud/po-perco-ws-standartnyy-paket-po-perco-ws/"/>
    <hyperlink ref="E2083" r:id="rId2070" tooltip="http://alsi.kz/ru/catalog/gps/" display="http://alsi.kz/ru/catalog/gps/"/>
    <hyperlink ref="E2084" r:id="rId2071" tooltip="http://alsi.kz/ru/catalog/gps-trekery/" display="http://alsi.kz/ru/catalog/gps-trekery/"/>
    <hyperlink ref="E2085" r:id="rId2072" tooltip="https://alsi.kz/ru/catalog/gps-trekery/gps-navigator-garminmontana-700-010-02133-01/" display="https://alsi.kz/ru/catalog/gps-trekery/gps-navigator-garminmontana-700-010-02133-01/"/>
    <hyperlink ref="E2087" r:id="rId2073" tooltip="http://alsi.kz/ru/catalog/radiostancii/" display="http://alsi.kz/ru/catalog/radiostancii/"/>
    <hyperlink ref="E2088" r:id="rId2074" tooltip="http://alsi.kz/ru/catalog/avtomobilnye-radiostancii-6y7/" display="http://alsi.kz/ru/catalog/avtomobilnye-radiostancii-6y7/"/>
    <hyperlink ref="E2089" r:id="rId2075" tooltip="https://alsi.kz/ru/catalog/avtomobilnye-radiostancii-6y7/raciya-icom-ic-f6013h-400-470mgc-8-kan-50-vt-bez-displeya-85338/" display="https://alsi.kz/ru/catalog/avtomobilnye-radiostancii-6y7/raciya-icom-ic-f6013h-400-470mgc-8-kan-50-vt-bez-displeya-85338/"/>
    <hyperlink ref="E2090" r:id="rId2076" tooltip="https://alsi.kz/ru/catalog/avtomobilnye-radiostancii-6y7/radiostanciya-hytera-md-785g-74461/" display="https://alsi.kz/ru/catalog/avtomobilnye-radiostancii-6y7/radiostanciya-hytera-md-785g-74461/"/>
    <hyperlink ref="E2091" r:id="rId2077" tooltip="https://alsi.kz/ru/catalog/avtomobilnye-radiostancii-6y7/raciya-icom-ic-f5013h-136-174mgc-8-kan-50-vt-bez-displeya-79908/" display="https://alsi.kz/ru/catalog/avtomobilnye-radiostancii-6y7/raciya-icom-ic-f5013h-136-174mgc-8-kan-50-vt-bez-displeya-79908/"/>
    <hyperlink ref="E2092" r:id="rId2078" tooltip="https://alsi.kz/ru/catalog/avtomobilnye-radiostancii-6y7/raciya-icom-ic-f5026-146-174mgc-128-kan-25-vt-79911/" display="https://alsi.kz/ru/catalog/avtomobilnye-radiostancii-6y7/raciya-icom-ic-f5026-146-174mgc-128-kan-25-vt-79911/"/>
    <hyperlink ref="E2093" r:id="rId2079" tooltip="https://alsi.kz/ru/catalog/avtomobilnye-radiostancii-6y7/raciya-icom-ic-f5026h-146-174mgc-128-kan-50-vt-79912/" display="https://alsi.kz/ru/catalog/avtomobilnye-radiostancii-6y7/raciya-icom-ic-f5026h-146-174mgc-128-kan-50-vt-79912/"/>
    <hyperlink ref="E2094" r:id="rId2080" tooltip="https://alsi.kz/ru/catalog/avtomobilnye-radiostancii-6y7/raciya-icom-ic-f6013h-400-470mgc-8-kan-50-vt-bez-displeya-79909/" display="https://alsi.kz/ru/catalog/avtomobilnye-radiostancii-6y7/raciya-icom-ic-f6013h-400-470mgc-8-kan-50-vt-bez-displeya-79909/"/>
    <hyperlink ref="E2095" r:id="rId2081" tooltip="https://alsi.kz/ru/catalog/avtomobilnye-radiostancii-6y7/raciya-icom-ic-f6023h-400-470mgc-128-kan-50-vt-79910/" display="https://alsi.kz/ru/catalog/avtomobilnye-radiostancii-6y7/raciya-icom-ic-f6023h-400-470mgc-128-kan-50-vt-79910/"/>
    <hyperlink ref="E2096" r:id="rId2082" tooltip="https://alsi.kz/ru/catalog/avtomobilnye-radiostancii-6y7/raciya-motorola-dm1400-136-174mgc-45vt-16kan-analogovaya-81856/" display="https://alsi.kz/ru/catalog/avtomobilnye-radiostancii-6y7/raciya-motorola-dm1400-136-174mgc-45vt-16kan-analogovaya-81856/"/>
    <hyperlink ref="E2097" r:id="rId2083" tooltip="https://alsi.kz/ru/catalog/avtomobilnye-radiostancii-6y7/raciya-motorola-dm1400-403-470mgc-25vt-16kan-analogovaya-81857/" display="https://alsi.kz/ru/catalog/avtomobilnye-radiostancii-6y7/raciya-motorola-dm1400-403-470mgc-25vt-16kan-analogovaya-81857/"/>
    <hyperlink ref="E2098" r:id="rId2084" tooltip="https://alsi.kz/ru/catalog/avtomobilnye-radiostancii-6y7/raciya-motorola-dm2600-403-470mgc-40vt-256-kan-cifroanalogovaya-83979/" display="https://alsi.kz/ru/catalog/avtomobilnye-radiostancii-6y7/raciya-motorola-dm2600-403-470mgc-40vt-256-kan-cifroanalogovaya-83979/"/>
    <hyperlink ref="E2099" r:id="rId2085" tooltip="https://alsi.kz/ru/catalog/avtomobilnye-radiostancii-6y7/raciya-motorola-dm3400-136-174mgc-25-45vt-32kan-63773/" display="https://alsi.kz/ru/catalog/avtomobilnye-radiostancii-6y7/raciya-motorola-dm3400-136-174mgc-25-45vt-32kan-63773/"/>
    <hyperlink ref="E2100" r:id="rId2086" tooltip="http://alsi.kz/ru/catalog/nosimye-radiostancii-xkb/" display="http://alsi.kz/ru/catalog/nosimye-radiostancii-xkb/"/>
    <hyperlink ref="E2101" r:id="rId2087" tooltip="https://alsi.kz/ru/catalog/nosimye-radiostancii-xkb/radiostanciya-hyt-tc-600-400-420mgc-45294/" display="https://alsi.kz/ru/catalog/nosimye-radiostancii-xkb/radiostanciya-hyt-tc-600-400-420mgc-45294/"/>
    <hyperlink ref="E2102" r:id="rId2088" tooltip="https://alsi.kz/ru/catalog/nosimye-radiostancii-xkb/raciya-hyt-tc-700-136-174-mgc-45292/" display="https://alsi.kz/ru/catalog/nosimye-radiostancii-xkb/raciya-hyt-tc-700-136-174-mgc-45292/"/>
    <hyperlink ref="E2103" r:id="rId2089" tooltip="https://alsi.kz/ru/catalog/nosimye-radiostancii-xkb/raciya-hytera-bd-505-146-174mgc-48kan-5vt-dmr-tier-iianalogue-83128/" display="https://alsi.kz/ru/catalog/nosimye-radiostancii-xkb/raciya-hytera-bd-505-146-174mgc-48kan-5vt-dmr-tier-iianalogue-83128/"/>
    <hyperlink ref="E2104" r:id="rId2090" tooltip="https://alsi.kz/ru/catalog/nosimye-radiostancii-xkb/raciya-hytera-bd-505-400-470mgc-48kan-4vt-dmr-tier-iianalogue-83127/" display="https://alsi.kz/ru/catalog/nosimye-radiostancii-xkb/raciya-hytera-bd-505-400-470mgc-48kan-4vt-dmr-tier-iianalogue-83127/"/>
    <hyperlink ref="E2105" r:id="rId2091" tooltip="https://alsi.kz/ru/catalog/nosimye-radiostancii-xkb/raciya-hytera-bd-615-400-470mgc-ip66-48kan-4vt-dmr-tier-iianalogue-85327/" display="https://alsi.kz/ru/catalog/nosimye-radiostancii-xkb/raciya-hytera-bd-615-400-470mgc-ip66-48kan-4vt-dmr-tier-iianalogue-85327/"/>
    <hyperlink ref="E2106" r:id="rId2092" tooltip="https://alsi.kz/ru/catalog/nosimye-radiostancii-xkb/raciya-hytera-pd-505-400-470mgc-256kan-4vt-dmr-tier-iianalogue-81674/" display="https://alsi.kz/ru/catalog/nosimye-radiostancii-xkb/raciya-hytera-pd-505-400-470mgc-256kan-4vt-dmr-tier-iianalogue-81674/"/>
    <hyperlink ref="E2107" r:id="rId2093" tooltip="https://alsi.kz/ru/catalog/nosimye-radiostancii-xkb/raciya-icom-ic-a14-118-136mgc-200kan-5vt-bp-232h-li-ion-2250-mach-61077/" display="https://alsi.kz/ru/catalog/nosimye-radiostancii-xkb/raciya-icom-ic-a14-118-136mgc-200kan-5vt-bp-232h-li-ion-2250-mach-61077/"/>
    <hyperlink ref="E2108" r:id="rId2094" tooltip="https://alsi.kz/ru/catalog/nosimye-radiostancii-xkb/raciya-icom-ic-f3003-146-174mgc-16kan-5vt-bp-298-li-ion-2250-mach-79906/" display="https://alsi.kz/ru/catalog/nosimye-radiostancii-xkb/raciya-icom-ic-f3003-146-174mgc-16kan-5vt-bp-298-li-ion-2250-mach-79906/"/>
    <hyperlink ref="E2109" r:id="rId2095" tooltip="https://alsi.kz/ru/catalog/nosimye-radiostancii-xkb/raciya-icom-ic-f3036s-146-174mgc-128kan-5vt-bp-232wp-li-ion-2250mach-bez-zu-81006/" display="https://alsi.kz/ru/catalog/nosimye-radiostancii-xkb/raciya-icom-ic-f3036s-146-174mgc-128kan-5vt-bp-232wp-li-ion-2250mach-bez-zu-81006/"/>
    <hyperlink ref="E2110" r:id="rId2096" tooltip="https://alsi.kz/ru/catalog/nosimye-radiostancii-xkb/raciya-icom-ic-f4003-400-470mgc-16kan-5vt-bp-298-li-ion-2250-mach-79907/" display="https://alsi.kz/ru/catalog/nosimye-radiostancii-xkb/raciya-icom-ic-f4003-400-470mgc-16kan-5vt-bp-298-li-ion-2250-mach-79907/"/>
    <hyperlink ref="E2111" r:id="rId2097" tooltip="https://alsi.kz/ru/catalog/nosimye-radiostancii-xkb/radiostanciya-motorola-dp3401-403-470mgc-61420/" display="https://alsi.kz/ru/catalog/nosimye-radiostancii-xkb/radiostanciya-motorola-dp3401-403-470mgc-61420/"/>
    <hyperlink ref="E2112" r:id="rId2098" tooltip="https://alsi.kz/ru/catalog/nosimye-radiostancii-xkb/radiostanciya-motorola-mth800-380-430mgc-45644/" display="https://alsi.kz/ru/catalog/nosimye-radiostancii-xkb/radiostanciya-motorola-mth800-380-430mgc-45644/"/>
    <hyperlink ref="E2113" r:id="rId2099" tooltip="https://alsi.kz/ru/catalog/nosimye-radiostancii-xkb/radiostanciya-motorola-mtp850s-380-430mgc-76944/" display="https://alsi.kz/ru/catalog/nosimye-radiostancii-xkb/radiostanciya-motorola-mtp850s-380-430mgc-76944/"/>
    <hyperlink ref="E2114" r:id="rId2100" tooltip="https://alsi.kz/ru/catalog/nosimye-radiostancii-xkb/radiostanciya-motorola-p180-435-480mgc-69019/" display="https://alsi.kz/ru/catalog/nosimye-radiostancii-xkb/radiostanciya-motorola-p180-435-480mgc-69019/"/>
    <hyperlink ref="E2115" r:id="rId2101" tooltip="http://alsi.kz/ru/catalog/dopolnitelnoe-oborudovanie-dlya-radiostanciy-95w/" display="http://alsi.kz/ru/catalog/dopolnitelnoe-oborudovanie-dlya-radiostanciy-95w/"/>
    <hyperlink ref="E2116" r:id="rId2102" tooltip="http://alsi.kz/ru/catalog/akkumulyatory/" display="http://alsi.kz/ru/catalog/akkumulyatory/"/>
    <hyperlink ref="E2117" r:id="rId2103" tooltip="https://alsi.kz/ru/catalog/akkumulyatory/akkumulyator-fdc-fdb-25-li-ion-74v-35ah-dlya-rst-fd-850-82412-d2u/" display="https://alsi.kz/ru/catalog/akkumulyatory/akkumulyator-fdc-fdb-25-li-ion-74v-35ah-dlya-rst-fd-850-82412-d2u/"/>
    <hyperlink ref="E2118" r:id="rId2104" tooltip="https://alsi.kz/ru/catalog/akkumulyatory/akkumulyator-hyt-bh1104-ni-mh-6v-11ah-dlya-rst-tc-500-46777/" display="https://alsi.kz/ru/catalog/akkumulyatory/akkumulyator-hyt-bh1104-ni-mh-6v-11ah-dlya-rst-tc-500-46777/"/>
    <hyperlink ref="E2119" r:id="rId2105" tooltip="https://alsi.kz/ru/catalog/akkumulyatory/akkumulyator-hyt-bh-1801-ni-mh-72v-18ah-dlya-rst-tc-700-52200/" display="https://alsi.kz/ru/catalog/akkumulyatory/akkumulyator-hyt-bh-1801-ni-mh-72v-18ah-dlya-rst-tc-700-52200/"/>
    <hyperlink ref="E2120" r:id="rId2106" tooltip="https://alsi.kz/ru/catalog/akkumulyatory/akkumulyator-hyt-bl-1301-li-ion-74v-13ah-dlya-rst-tc-508tc-518-74028/" display="https://alsi.kz/ru/catalog/akkumulyatory/akkumulyator-hyt-bl-1301-li-ion-74v-13ah-dlya-rst-tc-508tc-518-74028/"/>
    <hyperlink ref="E2121" r:id="rId2107" tooltip="https://alsi.kz/ru/catalog/akkumulyatory/akkumulyator-hyt-bl-1715-li-ion-37v-17ah-dlya-rst-tc-320-72187/" display="https://alsi.kz/ru/catalog/akkumulyatory/akkumulyator-hyt-bl-1715-li-ion-37v-17ah-dlya-rst-tc-320-72187/"/>
    <hyperlink ref="E2122" r:id="rId2108" tooltip="https://alsi.kz/ru/catalog/akkumulyatory/akkumulyator-hyt-bl-1719-li-ion-74v-165ah-dlya-rst-tc-508518-80038/" display="https://alsi.kz/ru/catalog/akkumulyatory/akkumulyator-hyt-bl-1719-li-ion-74v-165ah-dlya-rst-tc-508518-80038/"/>
    <hyperlink ref="E2123" r:id="rId2109" tooltip="https://alsi.kz/ru/catalog/akkumulyatory/akkumulyator-hyt-bl-2202-li-ion-38v-22ah-dlya-rst-bd-305-84961/" display="https://alsi.kz/ru/catalog/akkumulyatory/akkumulyator-hyt-bl-2202-li-ion-38v-22ah-dlya-rst-bd-305-84961/"/>
    <hyperlink ref="E2124" r:id="rId2110" tooltip="https://alsi.kz/ru/catalog/akkumulyatory/akkumulyator-hytera-bl-1504-li-ion-72v---15-ah-dlya-raciy-pd4xxpd5xxpd6xx-82940/" display="https://alsi.kz/ru/catalog/akkumulyatory/akkumulyator-hytera-bl-1504-li-ion-72v---15-ah-dlya-raciy-pd4xxpd5xxpd6xx-82940/"/>
    <hyperlink ref="E2125" r:id="rId2111" tooltip="https://alsi.kz/ru/catalog/akkumulyatory/akkumulyator-icom-bp-209-ni-cd-72v-11-ah-dlya-raciy-ic-f11f2f3gtgsf4gtgs-34805/" display="https://alsi.kz/ru/catalog/akkumulyatory/akkumulyator-icom-bp-209-ni-cd-72v-11-ah-dlya-raciy-ic-f11f2f3gtgsf4gtgs-34805/"/>
    <hyperlink ref="E2126" r:id="rId2112" tooltip="https://alsi.kz/ru/catalog/akkumulyatory/akkumulyator-icom-bp-232-li-ion-74v-20-ah-dlya-raciy-ic-f16f26f33f43-42890/" display="https://alsi.kz/ru/catalog/akkumulyatory/akkumulyator-icom-bp-232-li-ion-74v-20-ah-dlya-raciy-ic-f16f26f33f43-42890/"/>
    <hyperlink ref="E2127" r:id="rId2113" tooltip="https://alsi.kz/ru/catalog/akkumulyatory/akkumulyator-icom-bp-298-li-ion-74v--225ah-dlya-raciy-ic-f3003f4003-85457/" display="https://alsi.kz/ru/catalog/akkumulyatory/akkumulyator-icom-bp-298-li-ion-74v--225ah-dlya-raciy-ic-f3003f4003-85457/"/>
    <hyperlink ref="E2128" r:id="rId2114" tooltip="https://alsi.kz/ru/catalog/akkumulyatory/akkumulyator-motorola-hknn4013a-li-ion-37v-18ah-dlya-raciy-sl4000-82789/" display="https://alsi.kz/ru/catalog/akkumulyatory/akkumulyator-motorola-hknn4013a-li-ion-37v-18ah-dlya-raciy-sl4000-82789/"/>
    <hyperlink ref="E2129" r:id="rId2115" tooltip="https://alsi.kz/ru/catalog/akkumulyatory/akkumulyator-motorola-nntn4970-li-ion-16ah-dlya-raciy-cp040140cp160cp180-33943/" display="https://alsi.kz/ru/catalog/akkumulyatory/akkumulyator-motorola-nntn4970-li-ion-16ah-dlya-raciy-cp040140cp160cp180-33943/"/>
    <hyperlink ref="E2130" r:id="rId2116" tooltip="http://alsi.kz/ru/catalog/zaryadnye-ustroystva/" display="http://alsi.kz/ru/catalog/zaryadnye-ustroystva/"/>
    <hyperlink ref="E2131" r:id="rId2117" tooltip="https://alsi.kz/ru/catalog/zaryadnye-ustroystva/zaryadnoe-ust-vo-ems-30-dlya-gp9001200mtx838-uskorennoemedlennoe-42468/" display="https://alsi.kz/ru/catalog/zaryadnye-ustroystva/zaryadnoe-ust-vo-ems-30-dlya-gp9001200mtx838-uskorennoemedlennoe-42468/"/>
    <hyperlink ref="E2132" r:id="rId2118" tooltip="https://alsi.kz/ru/catalog/zaryadnye-ustroystva/zaryadnoe-ust-vo-ksc-24a-dlya-kenwood-tk-21073107270g370g-uskorennoe-38017-zkp/" display="https://alsi.kz/ru/catalog/zaryadnye-ustroystva/zaryadnoe-ust-vo-ksc-24a-dlya-kenwood-tk-21073107270g370g-uskorennoe-38017-zkp/"/>
    <hyperlink ref="E2133" r:id="rId2119" tooltip="https://alsi.kz/ru/catalog/zaryadnye-ustroystva/zaryadnoe-ust-vo-dlya-motorola-t-5320t-5620-30466-ujx/" display="https://alsi.kz/ru/catalog/zaryadnye-ustroystva/zaryadnoe-ust-vo-dlya-motorola-t-5320t-5620-30466-ujx/"/>
    <hyperlink ref="E2134" r:id="rId2120" tooltip="https://alsi.kz/ru/catalog/zaryadnye-ustroystva/zaryadnoe-ustroystvo-ems-30cl-dlya-bp-211li-uskorennoe-52062/" display="https://alsi.kz/ru/catalog/zaryadnye-ustroystva/zaryadnoe-ustroystvo-ems-30cl-dlya-bp-211li-uskorennoe-52062/"/>
    <hyperlink ref="E2135" r:id="rId2121" tooltip="https://alsi.kz/ru/catalog/zaryadnye-ustroystva/zaryadnoe-ustroystvo-ems-30l-dlya-li-ion-akkumulyatorov-gp1361280-uskorennoe-42465/" display="https://alsi.kz/ru/catalog/zaryadnye-ustroystva/zaryadnoe-ustroystvo-ems-30l-dlya-li-ion-akkumulyatorov-gp1361280-uskorennoe-42465/"/>
    <hyperlink ref="E2136" r:id="rId2122" tooltip="https://alsi.kz/ru/catalog/zaryadnye-ustroystva/zaryadnoe-ustroystvo-hyt-ch10l09-dlya-rst-tc-1600-stakan-66693/" display="https://alsi.kz/ru/catalog/zaryadnye-ustroystva/zaryadnoe-ustroystvo-hyt-ch10l09-dlya-rst-tc-1600-stakan-66693/"/>
    <hyperlink ref="E2137" r:id="rId2123" tooltip="https://alsi.kz/ru/catalog/zaryadnye-ustroystva/zaryadnoe-ustroystvo-hyt-vs-61-medlennoe-dlya-nosimyh-rst-33940/" display="https://alsi.kz/ru/catalog/zaryadnye-ustroystva/zaryadnoe-ustroystvo-hyt-vs-61-medlennoe-dlya-nosimyh-rst-33940/"/>
    <hyperlink ref="E2138" r:id="rId2124" tooltip="https://alsi.kz/ru/catalog/zaryadnye-ustroystva/zaryadnoe-ustroystvo-motorola-mdpmtn4049a-dlya-r020r030-uskorennoe-28525/" display="https://alsi.kz/ru/catalog/zaryadnye-ustroystva/zaryadnoe-ustroystvo-motorola-mdpmtn4049a-dlya-r020r030-uskorennoe-28525/"/>
    <hyperlink ref="E2139" r:id="rId2125" tooltip="https://alsi.kz/ru/catalog/zaryadnye-ustroystva/zaryadnoe-ustroystvo-ntn7160-dlya-motorola-gp9001200mtx838-10-chasov-7058/" display="https://alsi.kz/ru/catalog/zaryadnye-ustroystva/zaryadnoe-ustroystvo-ntn7160-dlya-motorola-gp9001200mtx838-10-chasov-7058/"/>
    <hyperlink ref="E2140" r:id="rId2126" tooltip="http://alsi.kz/ru/catalog/garnitura-uck/" display="http://alsi.kz/ru/catalog/garnitura-uck/"/>
    <hyperlink ref="E2141" r:id="rId2127" tooltip="https://alsi.kz/ru/catalog/garnitura-uck/garnitura-eam15-skrytonosimaya-3-h-provodnaya-s-podvesnym-mikrofonom-i-rtt-v-ruke-dlya-rst-tc-700-bej/" display="https://alsi.kz/ru/catalog/garnitura-uck/garnitura-eam15-skrytonosimaya-3-h-provodnaya-s-podvesnym-mikrofonom-i-rtt-v-ruke-dlya-rst-tc-700-bej/"/>
    <hyperlink ref="E2142" r:id="rId2128" tooltip="https://alsi.kz/ru/catalog/garnitura-uck/garnitura-ehk03-s-krepleniem-na-uho-podvesnym-mikrofonom-i-knopkoy-rtt-dlya-tk21073107370g-tc-268/" display="https://alsi.kz/ru/catalog/garnitura-uck/garnitura-ehk03-s-krepleniem-na-uho-podvesnym-mikrofonom-i-knopkoy-rtt-dlya-tk21073107370g-tc-268/"/>
    <hyperlink ref="E2143" r:id="rId2129" tooltip="https://alsi.kz/ru/catalog/garnitura-uck/garnitura-ftn6583-s-tangentoy-rtt-dlya-mth800-45647/" display="https://alsi.kz/ru/catalog/garnitura-uck/garnitura-ftn6583-s-tangentoy-rtt-dlya-mth800-45647/"/>
    <hyperlink ref="E2144" r:id="rId2130" tooltip="https://alsi.kz/ru/catalog/garnitura-uck/garnitura-hs-14k-s-peredachey-zvuka-cherez-ushnuyu-kost-i-vynosnoy-knopkoy-ptt-dlya-rst-kenwood-tc-268/" display="https://alsi.kz/ru/catalog/garnitura-uck/garnitura-hs-14k-s-peredachey-zvuka-cherez-ushnuyu-kost-i-vynosnoy-knopkoy-ptt-dlya-rst-kenwood-tc-268/"/>
    <hyperlink ref="E2145" r:id="rId2131" tooltip="https://alsi.kz/ru/catalog/garnitura-uck/garnitura-hyt-eam12-naushnik-s-akusticheskoy-trubkoy-s-podvesnym-mikrofonom-voxptt-dlya-rst-tc5085/" display="https://alsi.kz/ru/catalog/garnitura-uck/garnitura-hyt-eam12-naushnik-s-akusticheskoy-trubkoy-s-podvesnym-mikrofonom-voxptt-dlya-rst-tc5085/"/>
    <hyperlink ref="E2146" r:id="rId2132" tooltip="https://alsi.kz/ru/catalog/garnitura-uck/garnitura-hyt-eam13-skrytonosimaya-2-h-provodnaya-s-mikrofonom-i-rtt-v-ruke-dlya-rst-tc508518610700/" display="https://alsi.kz/ru/catalog/garnitura-uck/garnitura-hyt-eam13-skrytonosimaya-2-h-provodnaya-s-mikrofonom-i-rtt-v-ruke-dlya-rst-tc508518610700/"/>
    <hyperlink ref="E2147" r:id="rId2133" tooltip="http://alsi.kz/ru/catalog/mikrofony/" display="http://alsi.kz/ru/catalog/mikrofony/"/>
    <hyperlink ref="E2148" r:id="rId2134" tooltip="https://alsi.kz/ru/catalog/mikrofony/garnitura-hs-5k-s-mikrofonom-na-gibkoy-shtange-dlya-rst-kenwood-tc-268-34801/" display="https://alsi.kz/ru/catalog/mikrofony/garnitura-hs-5k-s-mikrofonom-na-gibkoy-shtange-dlya-rst-kenwood-tc-268-34801/"/>
    <hyperlink ref="E2149" r:id="rId2135" tooltip="https://alsi.kz/ru/catalog/mikrofony/mikrofon-motorola-pmmn4097c-s-bluetooth-dlya-dm4400440146004601-1043/" display="https://alsi.kz/ru/catalog/mikrofony/mikrofon-motorola-pmmn4097c-s-bluetooth-dlya-dm4400440146004601-1043/"/>
    <hyperlink ref="E2150" r:id="rId2136" tooltip="https://alsi.kz/ru/catalog/mikrofony/mikrofon-voxtech-spk3000-h5-vynosnoy-dlya-rst-hytera-pd6-x1e-x1p-z1p-56/" display="https://alsi.kz/ru/catalog/mikrofony/mikrofon-voxtech-spk3000-h5-vynosnoy-dlya-rst-hytera-pd6-x1e-x1p-z1p-56/"/>
    <hyperlink ref="E2151" r:id="rId2137" tooltip="https://alsi.kz/ru/catalog/mikrofony/mikrofon-vynosnoy-hytera-sm18n5-ip67-rst-dlya-pt580h-82243/" display="https://alsi.kz/ru/catalog/mikrofony/mikrofon-vynosnoy-hytera-sm18n5-ip67-rst-dlya-pt580h-82243/"/>
    <hyperlink ref="E2152" r:id="rId2138" tooltip="https://alsi.kz/ru/catalog/mikrofony/mikrofon-nastolnyy-hyt-sm10r2-dlya-rst-tm-600610-79904/" display="https://alsi.kz/ru/catalog/mikrofony/mikrofon-nastolnyy-hyt-sm10r2-dlya-rst-tm-600610-79904/"/>
    <hyperlink ref="E2153" r:id="rId2139" tooltip="https://alsi.kz/ru/catalog/mikrofony/mikrofon-nastolnyy-hytera-dm01u1-dws-rs-73327/" display="https://alsi.kz/ru/catalog/mikrofony/mikrofon-nastolnyy-hytera-dm01u1-dws-rs-73327/"/>
    <hyperlink ref="E2154" r:id="rId2140" tooltip="https://alsi.kz/ru/catalog/mikrofony/mikrofon-ruchnoy-icom-hm-152-dlya-mobilnyh-rst-22733/" display="https://alsi.kz/ru/catalog/mikrofony/mikrofon-ruchnoy-icom-hm-152-dlya-mobilnyh-rst-22733/"/>
    <hyperlink ref="E2155" r:id="rId2141" tooltip="https://alsi.kz/ru/catalog/mikrofony/mikrofon-ruchnoy-icom-hm-240-dlya-rst-ic-a16e-84796/" display="https://alsi.kz/ru/catalog/mikrofony/mikrofon-ruchnoy-icom-hm-240-dlya-rst-ic-a16e-84796/"/>
    <hyperlink ref="E2156" r:id="rId2142" tooltip="https://alsi.kz/ru/catalog/mikrofony/mikrofon-dinamik-vynosnoy-icom-hm-131l-dlya-portativnoy-rst-82443-wm6/" display="https://alsi.kz/ru/catalog/mikrofony/mikrofon-dinamik-vynosnoy-icom-hm-131l-dlya-portativnoy-rst-82443-wm6/"/>
    <hyperlink ref="E2157" r:id="rId2143" tooltip="http://alsi.kz/ru/catalog/antenny/" display="http://alsi.kz/ru/catalog/antenny/"/>
    <hyperlink ref="E2158" r:id="rId2144" tooltip="http://alsi.kz/ru/catalog/napravlennye-stacionarnye-antenny-p9i/" display="http://alsi.kz/ru/catalog/napravlennye-stacionarnye-antenny-p9i/"/>
    <hyperlink ref="E2159" r:id="rId2145" tooltip="https://alsi.kz/ru/catalog/napravlennye-stacionarnye-antenny-p9i/antenna-vsenapravlennaya-kathrein-737299-406-430mhz-2dbi-50w-40cm-kabel-1m-83248/" display="https://alsi.kz/ru/catalog/napravlennye-stacionarnye-antenny-p9i/antenna-vsenapravlennaya-kathrein-737299-406-430mhz-2dbi-50w-40cm-kabel-1m-83248/"/>
    <hyperlink ref="E2160" r:id="rId2146" tooltip="https://alsi.kz/ru/catalog/napravlennye-stacionarnye-antenny-p9i/antenna-stacionarnaya-diamond-bc200-430-490mgc-65db-200vt-50-om-83275/" display="https://alsi.kz/ru/catalog/napravlennye-stacionarnye-antenny-p9i/antenna-stacionarnaya-diamond-bc200-430-490mgc-65db-200vt-50-om-83275/"/>
    <hyperlink ref="E2161" r:id="rId2147" tooltip="https://alsi.kz/ru/catalog/napravlennye-stacionarnye-antenny-p9i/antenna-stacionarnaya-diamond-bc200l-370-430mgc-55db-200vt-50-om-83276/" display="https://alsi.kz/ru/catalog/napravlennye-stacionarnye-antenny-p9i/antenna-stacionarnaya-diamond-bc200l-370-430mgc-55db-200vt-50-om-83276/"/>
    <hyperlink ref="E2162" r:id="rId2148" tooltip="https://alsi.kz/ru/catalog/napravlennye-stacionarnye-antenny-p9i/antenna-stacionarnaya-kenbotong-tqj-400e-424-440-mgc-85-dbi-100-vt-50-om-ksv-ne-huje-15-82256-mt5/" display="https://alsi.kz/ru/catalog/napravlennye-stacionarnye-antenny-p9i/antenna-stacionarnaya-kenbotong-tqj-400e-424-440-mgc-85-dbi-100-vt-50-om-ksv-ne-huje-15-82256-mt5/"/>
    <hyperlink ref="E2163" r:id="rId2149" tooltip="https://alsi.kz/ru/catalog/napravlennye-stacionarnye-antenny-p9i/antenna-stacionarnaya-kenbotong-tqj-400e-440-456-mgc-85-dbi-100-vt-50-om-ksv-ne-huje-15-82257-vqa/" display="https://alsi.kz/ru/catalog/napravlennye-stacionarnye-antenny-p9i/antenna-stacionarnaya-kenbotong-tqj-400e-440-456-mgc-85-dbi-100-vt-50-om-ksv-ne-huje-15-82257-vqa/"/>
    <hyperlink ref="E2164" r:id="rId2150" tooltip="https://alsi.kz/ru/catalog/napravlennye-stacionarnye-antenny-p9i/antenna-stacionarnaya-tqj-400e-408mhz-85dbi-84995/" display="https://alsi.kz/ru/catalog/napravlennye-stacionarnye-antenny-p9i/antenna-stacionarnaya-tqj-400e-408mhz-85dbi-84995/"/>
    <hyperlink ref="E2165" r:id="rId2151" tooltip="https://alsi.kz/ru/catalog/napravlennye-stacionarnye-antenny-p9i/antenna-stacionarnaya-tqj-400e-416mhz-85dbi-84996/" display="https://alsi.kz/ru/catalog/napravlennye-stacionarnye-antenny-p9i/antenna-stacionarnaya-tqj-400e-416mhz-85dbi-84996/"/>
    <hyperlink ref="E2166" r:id="rId2152" tooltip="https://alsi.kz/ru/catalog/napravlennye-stacionarnye-antenny-p9i/antenna-stacionarnaya-tqj-400e-432mhz-85dbi-84997/" display="https://alsi.kz/ru/catalog/napravlennye-stacionarnye-antenny-p9i/antenna-stacionarnaya-tqj-400e-432mhz-85dbi-84997/"/>
    <hyperlink ref="E2167" r:id="rId2153" tooltip="https://alsi.kz/ru/catalog/napravlennye-stacionarnye-antenny-p9i/antenna-stacionarnaya-tqj-400e-440mhz-85dbi-84998/" display="https://alsi.kz/ru/catalog/napravlennye-stacionarnye-antenny-p9i/antenna-stacionarnaya-tqj-400e-440mhz-85dbi-84998/"/>
    <hyperlink ref="E2168" r:id="rId2154" tooltip="https://alsi.kz/ru/catalog/napravlennye-stacionarnye-antenny-p9i/antenna-stacionarnaya-tqj-400e-448mhz-85dbi-84999/" display="https://alsi.kz/ru/catalog/napravlennye-stacionarnye-antenny-p9i/antenna-stacionarnaya-tqj-400e-448mhz-85dbi-84999/"/>
    <hyperlink ref="E2169" r:id="rId2155" tooltip="https://alsi.kz/ru/catalog/napravlennye-stacionarnye-antenny-p9i/antenna-stacionarnaya-tqj-400e-456mhz-85dbi-85000/" display="https://alsi.kz/ru/catalog/napravlennye-stacionarnye-antenny-p9i/antenna-stacionarnaya-tqj-400e-456mhz-85dbi-85000/"/>
    <hyperlink ref="E2170" r:id="rId2156" tooltip="https://alsi.kz/ru/catalog/napravlennye-stacionarnye-antenny-p9i/antenna-stacionarnaya-tqj-400e-464mhz-85dbi-85001/" display="https://alsi.kz/ru/catalog/napravlennye-stacionarnye-antenny-p9i/antenna-stacionarnaya-tqj-400e-464mhz-85dbi-85001/"/>
    <hyperlink ref="E2171" r:id="rId2157" tooltip="http://alsi.kz/ru/catalog/portativnye-antenny-zuz/" display="http://alsi.kz/ru/catalog/portativnye-antenny-zuz/"/>
    <hyperlink ref="E2172" r:id="rId2158" tooltip="https://alsi.kz/ru/catalog/portativnye-antenny-zuz/antenna-portativnaya-hyt-450-470mgc-dlya-rst-tc-320-67412/" display="https://alsi.kz/ru/catalog/portativnye-antenny-zuz/antenna-portativnaya-hyt-450-470mgc-dlya-rst-tc-320-67412/"/>
    <hyperlink ref="E2173" r:id="rId2159" tooltip="http://alsi.kz/ru/catalog/avtomobilnye-antenny-s8t/" display="http://alsi.kz/ru/catalog/avtomobilnye-antenny-s8t/"/>
    <hyperlink ref="E2174" r:id="rId2160" tooltip="https://alsi.kz/ru/catalog/avtomobilnye-antenny-s8t/antenna-avtomobilnaya-2j6507bg-380-400mgc-gpsglonass-vreznaya-s-kabelem-83628/" display="https://alsi.kz/ru/catalog/avtomobilnye-antenny-s8t/antenna-avtomobilnaya-2j6507bg-380-400mgc-gpsglonass-vreznaya-s-kabelem-83628/"/>
    <hyperlink ref="E2175" r:id="rId2161" tooltip="https://alsi.kz/ru/catalog/avtomobilnye-antenny-s8t/antenna-avtomobilnaya-2j6507bg-450-470mgc-gpsglonass-vreznaya-s-kabelem-83629/" display="https://alsi.kz/ru/catalog/avtomobilnye-antenny-s8t/antenna-avtomobilnaya-2j6507bg-450-470mgc-gpsglonass-vreznaya-s-kabelem-83629/"/>
    <hyperlink ref="E2176" r:id="rId2162" tooltip="https://alsi.kz/ru/catalog/avtomobilnye-antenny-s8t/antenna-avtomobilnaya-2j857bg-380-430mgc-gpsglonass-vreznaya-s-kabelem-83626/" display="https://alsi.kz/ru/catalog/avtomobilnye-antenny-s8t/antenna-avtomobilnaya-2j857bg-380-430mgc-gpsglonass-vreznaya-s-kabelem-83626/"/>
    <hyperlink ref="E2177" r:id="rId2163" tooltip="https://alsi.kz/ru/catalog/avtomobilnye-antenny-s8t/antenna-avtomobilnaya-gpsglonass-2j410bg-vreznaya-s-kabelem-83625/" display="https://alsi.kz/ru/catalog/avtomobilnye-antenny-s8t/antenna-avtomobilnaya-gpsglonass-2j410bg-vreznaya-s-kabelem-83625/"/>
    <hyperlink ref="E2178" r:id="rId2164" tooltip="https://alsi.kz/ru/catalog/avtomobilnye-antenny-s8t/antenna-avtomobilnaya-kathrein-k702021-410-470mhz-0-db-n-female-142-cm-bez-kabelya-83250/" display="https://alsi.kz/ru/catalog/avtomobilnye-antenny-s8t/antenna-avtomobilnaya-kathrein-k702021-410-470mhz-0-db-n-female-142-cm-bez-kabelya-83250/"/>
    <hyperlink ref="E2179" r:id="rId2165" tooltip="https://alsi.kz/ru/catalog/avtomobilnye-antenny-s8t/antenna-avtomobilnaya-kathrein-k7023211-406-428mhz-0-db-n-female-70-cm-bez-kabelya-83249/" display="https://alsi.kz/ru/catalog/avtomobilnye-antenny-s8t/antenna-avtomobilnaya-kathrein-k7023211-406-428mhz-0-db-n-female-70-cm-bez-kabelya-83249/"/>
    <hyperlink ref="E2180" r:id="rId2166" tooltip="https://alsi.kz/ru/catalog/avtomobilnye-antenny-s8t/antenna-avtomobilnaya-motorola-hae8438a-430-470mgc-14-c-kabelem-i-magnitnym-krepleniem-6353/" display="https://alsi.kz/ru/catalog/avtomobilnye-antenny-s8t/antenna-avtomobilnaya-motorola-hae8438a-430-470mgc-14-c-kabelem-i-magnitnym-krepleniem-6353/"/>
    <hyperlink ref="E2181" r:id="rId2167" tooltip="https://alsi.kz/ru/catalog/avtomobilnye-antenny-s8t/antenna-avtomobilnaya-motorola-pmae4035-403-430mgc-14-c-kabelem-61428/" display="https://alsi.kz/ru/catalog/avtomobilnye-antenny-s8t/antenna-avtomobilnaya-motorola-pmae4035-403-430mgc-14-c-kabelem-61428/"/>
    <hyperlink ref="E2182" r:id="rId2168" tooltip="https://alsi.kz/ru/catalog/avtomobilnye-antenny-s8t/antenna-vsenapravlennaya-kathrein-80010339-405-430mhz-2dbi-n-female-77-cm-83247/" display="https://alsi.kz/ru/catalog/avtomobilnye-antenny-s8t/antenna-vsenapravlennaya-kathrein-80010339-405-430mhz-2dbi-n-female-77-cm-83247/"/>
    <hyperlink ref="E2183" r:id="rId2169" tooltip="http://alsi.kz/ru/catalog/metalloiskateli/" display="http://alsi.kz/ru/catalog/metalloiskateli/"/>
    <hyperlink ref="E2184" r:id="rId2170" tooltip="http://alsi.kz/ru/catalog/gruntovye-metalloiskateli/" display="http://alsi.kz/ru/catalog/gruntovye-metalloiskateli/"/>
    <hyperlink ref="E2185" r:id="rId2171" tooltip="https://alsi.kz/ru/catalog/gruntovye-metalloiskateli/metalloiskatel-garrett-ace-400i-82671/" display="https://alsi.kz/ru/catalog/gruntovye-metalloiskateli/metalloiskatel-garrett-ace-400i-82671/"/>
    <hyperlink ref="E2186" r:id="rId2172" tooltip="https://alsi.kz/ru/catalog/gruntovye-metalloiskateli/metallodetektor-garrett-at-gold-80350/" display="https://alsi.kz/ru/catalog/gruntovye-metalloiskateli/metallodetektor-garrett-at-gold-80350/"/>
    <hyperlink ref="E2187" r:id="rId2173" tooltip="https://alsi.kz/ru/catalog/gruntovye-metalloiskateli/metallodetektor-garrett-at-pro-80351/" display="https://alsi.kz/ru/catalog/gruntovye-metalloiskateli/metallodetektor-garrett-at-pro-80351/"/>
    <hyperlink ref="E2188" r:id="rId2174" tooltip="https://alsi.kz/ru/catalog/gruntovye-metalloiskateli/metalloiskatel-garrett-ace-200i-82669/" display="https://alsi.kz/ru/catalog/gruntovye-metalloiskateli/metalloiskatel-garrett-ace-200i-82669/"/>
    <hyperlink ref="E2189" r:id="rId2175" tooltip="https://alsi.kz/ru/catalog/gruntovye-metalloiskateli/metalloiskatel-garrett-ace-300i-82670/" display="https://alsi.kz/ru/catalog/gruntovye-metalloiskateli/metalloiskatel-garrett-ace-300i-82670/"/>
    <hyperlink ref="E2190" r:id="rId2176" tooltip="https://alsi.kz/ru/catalog/gruntovye-metalloiskateli/metalloiskatel-garrett-at-max-83709-51h/" display="https://alsi.kz/ru/catalog/gruntovye-metalloiskateli/metalloiskatel-garrett-at-max-83709-51h/"/>
    <hyperlink ref="E2191" r:id="rId2177" tooltip="http://alsi.kz/ru/catalog/ruchnye-gruntovye-metalloiskateli/" display="http://alsi.kz/ru/catalog/ruchnye-gruntovye-metalloiskateli/"/>
    <hyperlink ref="E2192" r:id="rId2178" tooltip="https://alsi.kz/ru/catalog/ruchnye-gruntovye-metalloiskateli/metallodetektor-garrett-pro-pointer-2-82673-jqc/" display="https://alsi.kz/ru/catalog/ruchnye-gruntovye-metalloiskateli/metallodetektor-garrett-pro-pointer-2-82673-jqc/"/>
    <hyperlink ref="E2193" r:id="rId2179" tooltip="https://alsi.kz/ru/catalog/ruchnye-gruntovye-metalloiskateli/metallodetektor-garrett-pro-pointer-at-82348/" display="https://alsi.kz/ru/catalog/ruchnye-gruntovye-metalloiskateli/metallodetektor-garrett-pro-pointer-at-82348/"/>
    <hyperlink ref="E2194" r:id="rId2180" tooltip="http://alsi.kz/ru/catalog/ecoflow/" display="http://alsi.kz/ru/catalog/ecoflow/"/>
    <hyperlink ref="E2195" r:id="rId2181" tooltip="http://alsi.kz/ru/catalog/zaryadnye-ustroystva-gce/" display="http://alsi.kz/ru/catalog/zaryadnye-ustroystva-gce/"/>
    <hyperlink ref="E2196" r:id="rId2182" tooltip="https://alsi.kz/ru/catalog/zaryadnye-ustroystva-gce/portativnaya-zaryadnaya-stanciya-ecoflow-delta-delta/" display="https://alsi.kz/ru/catalog/zaryadnye-ustroystva-gce/portativnaya-zaryadnaya-stanciya-ecoflow-delta-delta/"/>
    <hyperlink ref="E2197" r:id="rId2183" tooltip="https://alsi.kz/ru/catalog/zaryadnye-ustroystva-gce/portativnaya-zaryadnaya-stanciya-ecoflow-delta-max-1600-50059004-dxx/" display="https://alsi.kz/ru/catalog/zaryadnye-ustroystva-gce/portativnaya-zaryadnaya-stanciya-ecoflow-delta-max-1600-50059004-dxx/"/>
    <hyperlink ref="E2198" r:id="rId2184" tooltip="https://alsi.kz/ru/catalog/zaryadnye-ustroystva-gce/portativnaya-zaryadnaya-stanciya-ecoflow-delta-max-2000-50031006-jc8/" display="https://alsi.kz/ru/catalog/zaryadnye-ustroystva-gce/portativnaya-zaryadnaya-stanciya-ecoflow-delta-max-2000-50031006-jc8/"/>
    <hyperlink ref="E2199" r:id="rId2185" tooltip="https://alsi.kz/ru/catalog/zaryadnye-ustroystva-gce/portativnaya-zaryadnaya-stanciya-ecoflow-delta-mini-50035008-mag/" display="https://alsi.kz/ru/catalog/zaryadnye-ustroystva-gce/portativnaya-zaryadnaya-stanciya-ecoflow-delta-mini-50035008-mag/"/>
  </hyperlinks>
  <printOptions/>
  <pageMargins left="0.7" right="0.7" top="0.75" bottom="0.75" header="0.3" footer="0.3"/>
  <pageSetup horizontalDpi="600" verticalDpi="600" orientation="portrait"/>
  <drawing r:id="rId218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Price List for ALSI catalogue</dc:title>
  <dc:subject>Прайс лист продукции</dc:subject>
  <dc:creator>alsi.kz</dc:creator>
  <cp:keywords>принтер компьютер картридж монитор ноутбук</cp:keywords>
  <dc:description>В файле представлена продукция компании АЛСИ</dc:description>
  <cp:lastModifiedBy>alsi.kz</cp:lastModifiedBy>
  <dcterms:created xsi:type="dcterms:W3CDTF">2024-05-02T21:05:08Z</dcterms:created>
  <dcterms:modified xsi:type="dcterms:W3CDTF">2024-05-02T21:05:08Z</dcterms:modified>
  <cp:category/>
  <cp:version/>
  <cp:contentType/>
  <cp:contentStatus/>
</cp:coreProperties>
</file>